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mc:AlternateContent xmlns:mc="http://schemas.openxmlformats.org/markup-compatibility/2006">
    <mc:Choice Requires="x15">
      <x15ac:absPath xmlns:x15ac="http://schemas.microsoft.com/office/spreadsheetml/2010/11/ac" url="https://d.docs.live.net/eed1d3423a337b13/Documents/04. Shedoes/01. Clients/Moneywise/ACA/"/>
    </mc:Choice>
  </mc:AlternateContent>
  <xr:revisionPtr revIDLastSave="6" documentId="8_{FA2B5819-828D-4FE1-8D10-9F3534DE05F1}" xr6:coauthVersionLast="47" xr6:coauthVersionMax="47" xr10:uidLastSave="{19AF76BA-1704-416B-8F38-420659A1812D}"/>
  <workbookProtection workbookAlgorithmName="SHA-512" workbookHashValue="g7LVzLpb8+zWMJvUshLBFmRfqC57qW0ABpcLYzeRaRIF/wXd2KQIeKGr787oIPuuRGR2NeV5QjUcoJCl96pQkQ==" workbookSaltValue="1aiGTTStKtVOiwasUtlppg==" workbookSpinCount="100000" lockStructure="1"/>
  <bookViews>
    <workbookView xWindow="16605" yWindow="180" windowWidth="27510" windowHeight="20160" activeTab="1" xr2:uid="{00000000-000D-0000-FFFF-FFFF00000000}"/>
  </bookViews>
  <sheets>
    <sheet name="Calculator Overview" sheetId="2" r:id="rId1"/>
    <sheet name="Input &amp; Results" sheetId="3" r:id="rId2"/>
    <sheet name="Notes" sheetId="4"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D5" i="4"/>
  <c r="C5" i="4"/>
  <c r="B5" i="4"/>
  <c r="K2" i="3" l="1"/>
  <c r="O44" i="3"/>
  <c r="O27" i="3"/>
  <c r="O10" i="3"/>
  <c r="F30" i="3"/>
  <c r="O26" i="3" s="1"/>
  <c r="F29" i="3"/>
  <c r="F28" i="3"/>
  <c r="F26" i="3"/>
  <c r="F27" i="3" s="1"/>
  <c r="F25" i="3"/>
  <c r="O50" i="3" s="1"/>
  <c r="F24" i="3"/>
  <c r="D22" i="3"/>
  <c r="D12" i="3" a="1"/>
  <c r="D12" i="3" s="1"/>
  <c r="O9" i="3" l="1"/>
  <c r="O11" i="3" s="1"/>
  <c r="O48" i="3"/>
  <c r="O14" i="3"/>
  <c r="O31" i="3"/>
  <c r="O28" i="3"/>
  <c r="O43" i="3"/>
  <c r="O33" i="3"/>
  <c r="O32" i="3" s="1"/>
  <c r="O35" i="3" s="1"/>
  <c r="O16" i="3"/>
  <c r="O15" i="3" l="1"/>
  <c r="O18" i="3" s="1"/>
  <c r="M52" i="3" s="1"/>
  <c r="O49" i="3"/>
  <c r="O52" i="3" s="1"/>
  <c r="O45" i="3"/>
  <c r="M35" i="3" l="1"/>
  <c r="M1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hector zelaya</author>
  </authors>
  <commentList>
    <comment ref="D8" authorId="0" shapeId="0" xr:uid="{A09B26EE-0D56-4661-89EA-4E6AAC7ADF1F}">
      <text>
        <r>
          <rPr>
            <b/>
            <sz val="9"/>
            <color indexed="81"/>
            <rFont val="Roboto"/>
          </rPr>
          <t>MW:
Select the applicable plan year to automatically pull the correct IRS affordability percentage and FPL value.</t>
        </r>
      </text>
    </comment>
    <comment ref="D10" authorId="0" shapeId="0" xr:uid="{E0B4CE48-7301-4963-9BBF-6B233FC696FF}">
      <text>
        <r>
          <rPr>
            <b/>
            <sz val="9"/>
            <color indexed="81"/>
            <rFont val="Tahoma"/>
            <family val="2"/>
          </rPr>
          <t>MW:
Select how the employee is paid.</t>
        </r>
      </text>
    </comment>
    <comment ref="D12" authorId="0" shapeId="0" xr:uid="{330D93DA-E93A-41C1-9D03-76709AE6896E}">
      <text>
        <r>
          <rPr>
            <b/>
            <sz val="9"/>
            <color indexed="81"/>
            <rFont val="Tahoma"/>
            <family val="2"/>
          </rPr>
          <t>MW:</t>
        </r>
        <r>
          <rPr>
            <sz val="9"/>
            <color indexed="81"/>
            <rFont val="Tahoma"/>
            <family val="2"/>
          </rPr>
          <t xml:space="preserve">
</t>
        </r>
        <r>
          <rPr>
            <b/>
            <sz val="9"/>
            <color indexed="81"/>
            <rFont val="Tahoma"/>
            <family val="2"/>
          </rPr>
          <t>If Payment is hourly,</t>
        </r>
        <r>
          <rPr>
            <sz val="9"/>
            <color indexed="81"/>
            <rFont val="Tahoma"/>
            <family val="2"/>
          </rPr>
          <t xml:space="preserve"> enter the employee's current per hour rate . 
</t>
        </r>
        <r>
          <rPr>
            <b/>
            <sz val="9"/>
            <color indexed="81"/>
            <rFont val="Tahoma"/>
            <family val="2"/>
          </rPr>
          <t>If payment type is salary</t>
        </r>
        <r>
          <rPr>
            <sz val="9"/>
            <color indexed="81"/>
            <rFont val="Tahoma"/>
            <family val="2"/>
          </rPr>
          <t xml:space="preserve">, enter the current year’s base salary the employer plans to offer (the employee’s agreed-upon pay). 
</t>
        </r>
        <r>
          <rPr>
            <i/>
            <sz val="9"/>
            <color indexed="81"/>
            <rFont val="Tahoma"/>
            <family val="2"/>
          </rPr>
          <t>Used for the Rate of Pay Safe Harbor.</t>
        </r>
      </text>
    </comment>
    <comment ref="D14" authorId="0" shapeId="0" xr:uid="{CB62371C-F025-41B1-8556-BB3C31A4D3D6}">
      <text>
        <r>
          <rPr>
            <b/>
            <sz val="9"/>
            <color indexed="81"/>
            <rFont val="Tahoma"/>
            <family val="2"/>
          </rPr>
          <t>MW:</t>
        </r>
        <r>
          <rPr>
            <sz val="9"/>
            <color indexed="81"/>
            <rFont val="Tahoma"/>
            <family val="2"/>
          </rPr>
          <t xml:space="preserve">
</t>
        </r>
        <r>
          <rPr>
            <b/>
            <sz val="9"/>
            <color indexed="81"/>
            <rFont val="Tahoma"/>
            <family val="2"/>
          </rPr>
          <t>Enter Box 1 Wages from the employee’s most recent W-2. This reflects actual taxable wages and is used for the W-2 Safe Harbor.</t>
        </r>
        <r>
          <rPr>
            <sz val="9"/>
            <color indexed="81"/>
            <rFont val="Tahoma"/>
            <family val="2"/>
          </rPr>
          <t xml:space="preserve">
</t>
        </r>
        <r>
          <rPr>
            <i/>
            <sz val="9"/>
            <color indexed="81"/>
            <rFont val="Tahoma"/>
            <family val="2"/>
          </rPr>
          <t>Note: W-2 wages are often lower than annual salary due to pre-tax deductions (401k, FSA, etc.).</t>
        </r>
      </text>
    </comment>
    <comment ref="D16" authorId="0" shapeId="0" xr:uid="{8A27289D-97C8-4539-8872-8A66313B789B}">
      <text>
        <r>
          <rPr>
            <b/>
            <sz val="9"/>
            <color indexed="81"/>
            <rFont val="Tahoma"/>
            <family val="2"/>
          </rPr>
          <t>MW:</t>
        </r>
        <r>
          <rPr>
            <sz val="9"/>
            <color indexed="81"/>
            <rFont val="Tahoma"/>
            <family val="2"/>
          </rPr>
          <t xml:space="preserve">
</t>
        </r>
        <r>
          <rPr>
            <b/>
            <sz val="9"/>
            <color indexed="81"/>
            <rFont val="Tahoma"/>
            <family val="2"/>
          </rPr>
          <t>Enter the employee’s share of the monthly cost for single (employee-only) coverage under the lowest-cost plan that meets minimum value requirements.</t>
        </r>
        <r>
          <rPr>
            <sz val="9"/>
            <color indexed="81"/>
            <rFont val="Tahoma"/>
            <family val="2"/>
          </rPr>
          <t xml:space="preserve"> </t>
        </r>
        <r>
          <rPr>
            <i/>
            <sz val="9"/>
            <color indexed="81"/>
            <rFont val="Tahoma"/>
            <family val="2"/>
          </rPr>
          <t>If multiple medical plans are offered, use the lowest-cost plan option available to the employee — even if the employee enrolls in a more expensive plan.
This ensures affordability is calculated using the plan that best meets IRS guidelines.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<sst xmlns="http://schemas.openxmlformats.org/spreadsheetml/2006/main" count="94" uniqueCount="76">
  <si>
    <t>MoneyWise Solutions - ACA Affordability Calculator</t>
  </si>
  <si>
    <t>Inputs</t>
  </si>
  <si>
    <t>W-2 Annual Wages</t>
  </si>
  <si>
    <t>Derived Values</t>
  </si>
  <si>
    <t>IRS Affordability %</t>
  </si>
  <si>
    <t>Federal Poverty Line for Single Person (Annual)</t>
  </si>
  <si>
    <t>Federal Poverty Line for Single Person (Monthly)</t>
  </si>
  <si>
    <t>Current Contribution</t>
  </si>
  <si>
    <t>Affordable Contribution</t>
  </si>
  <si>
    <t>Federal Poverty Line (FPL) Safe Harbor</t>
  </si>
  <si>
    <t>Monthly Salary</t>
  </si>
  <si>
    <t>Employee Monthly Income Base:</t>
  </si>
  <si>
    <t>Employee's Monthly Contribution:</t>
  </si>
  <si>
    <t>Maximum Affordable Employee Contribution:</t>
  </si>
  <si>
    <t>Percentage of Income Employee Contributes:</t>
  </si>
  <si>
    <t>IRS Affordability Percentage:</t>
  </si>
  <si>
    <t>Rate of Pay Safe Harbor (Hourly Rate)</t>
  </si>
  <si>
    <t>W-2 Safe Harbor</t>
  </si>
  <si>
    <t>Federal Poverty Line for Single Person (Monthly):</t>
  </si>
  <si>
    <t>Disclaimer</t>
  </si>
  <si>
    <t>MoneyWise Solutions ACA Affordability Calculator Overview</t>
  </si>
  <si>
    <t>Ensuring your employee health plan meets ACA affordability requirements.</t>
  </si>
  <si>
    <t>Why Use This Calculator</t>
  </si>
  <si>
    <t>This calculator helps confirm your plan meets those standards and protects your organization from potential IRS penalties.</t>
  </si>
  <si>
    <t>How It Works</t>
  </si>
  <si>
    <t>The sheet automatically calculates results for:</t>
  </si>
  <si>
    <t>Which Employees to Test</t>
  </si>
  <si>
    <t>Most employers use:</t>
  </si>
  <si>
    <t>Safe Harbor Comparison</t>
  </si>
  <si>
    <t>Safe Harbor</t>
  </si>
  <si>
    <t>Based On</t>
  </si>
  <si>
    <t>When to Use</t>
  </si>
  <si>
    <t>Formula</t>
  </si>
  <si>
    <t>Rate of Pay (Hourly)</t>
  </si>
  <si>
    <t>Hourly Rate × 130</t>
  </si>
  <si>
    <t>Hourly employees</t>
  </si>
  <si>
    <t>(Hourly Rate × 130) × IRS affordability %</t>
  </si>
  <si>
    <t>Rate of Pay (Salary)</t>
  </si>
  <si>
    <t>Salaried employees</t>
  </si>
  <si>
    <t>(Annual Salary ÷ 12) × IRS affordability %</t>
  </si>
  <si>
    <t>W-2 Box 1 Wages</t>
  </si>
  <si>
    <t>For precise wage-based testing</t>
  </si>
  <si>
    <t>(W-2 Annual ÷ 12) × IRS affordability %</t>
  </si>
  <si>
    <t>FPL Safe Harbor</t>
  </si>
  <si>
    <t>Federal Poverty Level</t>
  </si>
  <si>
    <t>Standard, conservative option</t>
  </si>
  <si>
    <t>(FPL ÷ 12) × IRS affordability %</t>
  </si>
  <si>
    <t>Need Help?</t>
  </si>
  <si>
    <t>Our team can guide you through ACA testing and reporting to ensure full compliance.</t>
  </si>
  <si>
    <t>Understanding Your Results ℹ️</t>
  </si>
  <si>
    <t>Disclaimer⚠️</t>
  </si>
  <si>
    <t>Federal Poverty Line (Annual):</t>
  </si>
  <si>
    <t>Federal Poverty Line (Monthly):</t>
  </si>
  <si>
    <t>Monthly Income (for Rate of Pay Safe Harbor):</t>
  </si>
  <si>
    <t>Monthly Salary (For Rate of Pay Safe Harbor):</t>
  </si>
  <si>
    <t>Monthly Income (W-2):</t>
  </si>
  <si>
    <t>Selected payment method:</t>
  </si>
  <si>
    <t>Plan Year*</t>
  </si>
  <si>
    <t>Pay Type (Hourly/Salary)*</t>
  </si>
  <si>
    <t>Employee Contribution ($/month)*</t>
  </si>
  <si>
    <r>
      <t>Fields marked with (</t>
    </r>
    <r>
      <rPr>
        <b/>
        <i/>
        <sz val="11"/>
        <color rgb="FF577763"/>
        <rFont val="Arial"/>
        <family val="2"/>
      </rPr>
      <t>*)</t>
    </r>
    <r>
      <rPr>
        <i/>
        <sz val="11"/>
        <color rgb="FF577763"/>
        <rFont val="Arial"/>
        <family val="2"/>
      </rPr>
      <t xml:space="preserve"> are required</t>
    </r>
  </si>
  <si>
    <t xml:space="preserve">Federeal Poverity Levels </t>
  </si>
  <si>
    <t>Year</t>
  </si>
  <si>
    <r>
      <t xml:space="preserve">Employers can use any of the three safe harbors (W-2, Rate of Pay, or Federal Poverty Line) — you only need to pass one to meet ACA affordability. The ACA affordability safe harbors give employers three different ways to verify whether employee health coverage is considered “affordable” under IRS rules. The </t>
    </r>
    <r>
      <rPr>
        <b/>
        <sz val="10"/>
        <color theme="1"/>
        <rFont val="Arial"/>
        <family val="2"/>
      </rPr>
      <t>Rate of Pay Safe Harbor</t>
    </r>
    <r>
      <rPr>
        <sz val="10"/>
        <color theme="1"/>
        <rFont val="Arial"/>
        <family val="2"/>
      </rPr>
      <t xml:space="preserve"> bases affordability on an employee’s hourly rate or monthly salary, while the </t>
    </r>
    <r>
      <rPr>
        <b/>
        <sz val="10"/>
        <color theme="1"/>
        <rFont val="Arial"/>
        <family val="2"/>
      </rPr>
      <t>W-2 Safe Harbor</t>
    </r>
    <r>
      <rPr>
        <sz val="10"/>
        <color theme="1"/>
        <rFont val="Arial"/>
        <family val="2"/>
      </rPr>
      <t xml:space="preserve"> uses the employee’s actual wages reported on their W-2. Because W-2 wages include real income (such as overtime or bonuses) and reflect pre-tax deductions, the same contribution may be considered </t>
    </r>
    <r>
      <rPr>
        <i/>
        <sz val="10"/>
        <color theme="1"/>
        <rFont val="Arial"/>
        <family val="2"/>
      </rPr>
      <t>not affordable</t>
    </r>
    <r>
      <rPr>
        <sz val="10"/>
        <color theme="1"/>
        <rFont val="Arial"/>
        <family val="2"/>
      </rPr>
      <t xml:space="preserve"> under the Rate of Pay method but </t>
    </r>
    <r>
      <rPr>
        <i/>
        <sz val="10"/>
        <color theme="1"/>
        <rFont val="Arial"/>
        <family val="2"/>
      </rPr>
      <t>affordable</t>
    </r>
    <r>
      <rPr>
        <sz val="10"/>
        <color theme="1"/>
        <rFont val="Arial"/>
        <family val="2"/>
      </rPr>
      <t xml:space="preserve"> under the W-2 method.</t>
    </r>
  </si>
  <si>
    <r>
      <t xml:space="preserve">This calculator and explanation are provided for </t>
    </r>
    <r>
      <rPr>
        <b/>
        <sz val="10"/>
        <color theme="1"/>
        <rFont val="Arial"/>
        <family val="2"/>
      </rPr>
      <t>informational purposes only</t>
    </r>
    <r>
      <rPr>
        <sz val="10"/>
        <color theme="1"/>
        <rFont val="Arial"/>
        <family val="2"/>
      </rPr>
      <t xml:space="preserve"> and do </t>
    </r>
    <r>
      <rPr>
        <b/>
        <sz val="10"/>
        <color theme="1"/>
        <rFont val="Arial"/>
        <family val="2"/>
      </rPr>
      <t>not constitute legal, tax, or compliance advice</t>
    </r>
    <r>
      <rPr>
        <sz val="10"/>
        <color theme="1"/>
        <rFont val="Arial"/>
        <family val="2"/>
      </rPr>
      <t>. Employers should consult with their benefits advisor, tax professional, or legal counsel to determine which safe harbor method is most appropriate for their specific situation.</t>
    </r>
  </si>
  <si>
    <t xml:space="preserve">   -   Rate of Pay Safe Harbor (Hourly or Salary)</t>
  </si>
  <si>
    <t xml:space="preserve">   -    W-2 Safe Harbor</t>
  </si>
  <si>
    <t xml:space="preserve">   -   Federal Poverty Line (FPL) Safe Harbor</t>
  </si>
  <si>
    <r>
      <t xml:space="preserve">The Affordable Care Act (ACA) requires employers with </t>
    </r>
    <r>
      <rPr>
        <b/>
        <sz val="11"/>
        <color theme="1"/>
        <rFont val="Calibri"/>
        <family val="2"/>
        <scheme val="minor"/>
      </rPr>
      <t>50 or more full-time employees</t>
    </r>
    <r>
      <rPr>
        <sz val="11"/>
        <color theme="1"/>
        <rFont val="Calibri"/>
        <family val="2"/>
        <scheme val="minor"/>
      </rPr>
      <t xml:space="preserve"> to offer health coverage that is considered </t>
    </r>
    <r>
      <rPr>
        <b/>
        <sz val="11"/>
        <color theme="1"/>
        <rFont val="Calibri"/>
        <family val="2"/>
        <scheme val="minor"/>
      </rPr>
      <t>affordable</t>
    </r>
    <r>
      <rPr>
        <sz val="11"/>
        <color theme="1"/>
        <rFont val="Calibri"/>
        <family val="2"/>
        <scheme val="minor"/>
      </rPr>
      <t xml:space="preserve"> under IRS guidelines.</t>
    </r>
  </si>
  <si>
    <r>
      <t xml:space="preserve">The calculator evaluates affordability using three approved IRS “Safe Harbor” methods, depending on how employees are paid, </t>
    </r>
    <r>
      <rPr>
        <b/>
        <sz val="11"/>
        <color theme="1"/>
        <rFont val="Calibri"/>
        <family val="2"/>
        <scheme val="minor"/>
      </rPr>
      <t>hourly</t>
    </r>
    <r>
      <rPr>
        <sz val="11"/>
        <color theme="1"/>
        <rFont val="Calibri"/>
        <family val="2"/>
        <scheme val="minor"/>
      </rPr>
      <t xml:space="preserve">, </t>
    </r>
    <r>
      <rPr>
        <b/>
        <sz val="11"/>
        <color theme="1"/>
        <rFont val="Calibri"/>
        <family val="2"/>
        <scheme val="minor"/>
      </rPr>
      <t>salary</t>
    </r>
    <r>
      <rPr>
        <sz val="11"/>
        <color theme="1"/>
        <rFont val="Calibri"/>
        <family val="2"/>
        <scheme val="minor"/>
      </rPr>
      <t xml:space="preserve">, or </t>
    </r>
    <r>
      <rPr>
        <b/>
        <sz val="11"/>
        <color theme="1"/>
        <rFont val="Calibri"/>
        <family val="2"/>
        <scheme val="minor"/>
      </rPr>
      <t>W-2 wages</t>
    </r>
    <r>
      <rPr>
        <sz val="11"/>
        <color theme="1"/>
        <rFont val="Calibri"/>
        <family val="2"/>
        <scheme val="minor"/>
      </rPr>
      <t>. It compares the employee’s share of the monthly health plan premium for single coverage to their income base for that method.</t>
    </r>
  </si>
  <si>
    <r>
      <t xml:space="preserve">If the employee’s cost is </t>
    </r>
    <r>
      <rPr>
        <b/>
        <sz val="11"/>
        <color theme="1"/>
        <rFont val="Calibri"/>
        <family val="2"/>
        <scheme val="minor"/>
      </rPr>
      <t>below the IRS affordability percentage</t>
    </r>
    <r>
      <rPr>
        <sz val="11"/>
        <color theme="1"/>
        <rFont val="Calibri"/>
        <family val="2"/>
        <scheme val="minor"/>
      </rPr>
      <t xml:space="preserve"> for the selected plan year, the plan is considered affordable.</t>
    </r>
  </si>
  <si>
    <r>
      <t xml:space="preserve">You do </t>
    </r>
    <r>
      <rPr>
        <b/>
        <sz val="11"/>
        <color theme="1"/>
        <rFont val="Calibri"/>
        <family val="2"/>
        <scheme val="minor"/>
      </rPr>
      <t>not</t>
    </r>
    <r>
      <rPr>
        <sz val="11"/>
        <color theme="1"/>
        <rFont val="Calibri"/>
        <family val="2"/>
        <scheme val="minor"/>
      </rPr>
      <t xml:space="preserve"> need to test every employee.</t>
    </r>
  </si>
  <si>
    <r>
      <t xml:space="preserve">   -   The </t>
    </r>
    <r>
      <rPr>
        <b/>
        <sz val="11"/>
        <color theme="1"/>
        <rFont val="Calibri"/>
        <family val="2"/>
        <scheme val="minor"/>
      </rPr>
      <t>lowest-paid full-time employee</t>
    </r>
    <r>
      <rPr>
        <sz val="11"/>
        <color theme="1"/>
        <rFont val="Calibri"/>
        <family val="2"/>
        <scheme val="minor"/>
      </rPr>
      <t xml:space="preserve"> for hourly calculations, or</t>
    </r>
  </si>
  <si>
    <r>
      <t xml:space="preserve">   -   The </t>
    </r>
    <r>
      <rPr>
        <b/>
        <sz val="11"/>
        <color theme="1"/>
        <rFont val="Calibri"/>
        <family val="2"/>
        <scheme val="minor"/>
      </rPr>
      <t>FPL Safe Harbor</t>
    </r>
    <r>
      <rPr>
        <sz val="11"/>
        <color theme="1"/>
        <rFont val="Calibri"/>
        <family val="2"/>
        <scheme val="minor"/>
      </rPr>
      <t xml:space="preserve"> if they want a simple, universal standard for all employees.</t>
    </r>
  </si>
  <si>
    <r>
      <t xml:space="preserve">If your employee contribution is </t>
    </r>
    <r>
      <rPr>
        <b/>
        <sz val="11"/>
        <color theme="1"/>
        <rFont val="Calibri"/>
        <family val="2"/>
        <scheme val="minor"/>
      </rPr>
      <t>at or below</t>
    </r>
    <r>
      <rPr>
        <sz val="11"/>
        <color theme="1"/>
        <rFont val="Calibri"/>
        <family val="2"/>
        <scheme val="minor"/>
      </rPr>
      <t xml:space="preserve"> the affordable maximum shown, your plan meets ACA affordability requirements</t>
    </r>
  </si>
  <si>
    <r>
      <t xml:space="preserve">This calculator and explanation are provided for </t>
    </r>
    <r>
      <rPr>
        <b/>
        <sz val="11"/>
        <color theme="1"/>
        <rFont val="Calibri"/>
        <family val="2"/>
        <scheme val="minor"/>
      </rPr>
      <t>informational purposes only</t>
    </r>
    <r>
      <rPr>
        <sz val="11"/>
        <color theme="1"/>
        <rFont val="Calibri"/>
        <family val="2"/>
        <scheme val="minor"/>
      </rPr>
      <t xml:space="preserve"> and do </t>
    </r>
    <r>
      <rPr>
        <b/>
        <sz val="11"/>
        <color theme="1"/>
        <rFont val="Calibri"/>
        <family val="2"/>
        <scheme val="minor"/>
      </rPr>
      <t>not constitute legal, tax, or compliance advice</t>
    </r>
    <r>
      <rPr>
        <sz val="11"/>
        <color theme="1"/>
        <rFont val="Calibri"/>
        <family val="2"/>
        <scheme val="minor"/>
      </rPr>
      <t>. Employers should consult with their benefits advisor, tax professional, or legal counsel to determine which safe harbor method is most appropriate for their specific situation.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</si>
</sst>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quot;$&quot;#,##0.00"/>
  </numFmts>
  <fonts count="42" x14ac:knownFonts="1">
    <font>
      <sz val="11"/>
      <color theme="1"/>
      <name val="Calibri"/>
      <family val="2"/>
      <scheme val="minor"/>
    </font>
    <font>
      <sz val="11"/>
      <color theme="1"/>
      <name val="Calibri"/>
      <family val="2"/>
      <scheme val="minor"/>
    </font>
    <font>
      <b/>
      <sz val="15"/>
      <color theme="3"/>
      <name val="Calibri"/>
      <family val="2"/>
      <scheme val="minor"/>
    </font>
    <font>
      <b/>
      <sz val="11"/>
      <color rgb="FFFA7D00"/>
      <name val="Calibri"/>
      <family val="2"/>
      <scheme val="minor"/>
    </font>
    <font>
      <b/>
      <sz val="11"/>
      <color theme="1"/>
      <name val="Calibri"/>
      <family val="2"/>
      <scheme val="minor"/>
    </font>
    <font>
      <sz val="9"/>
      <color indexed="81"/>
      <name val="Tahoma"/>
      <family val="2"/>
    </font>
    <font>
      <b/>
      <sz val="9"/>
      <color indexed="81"/>
      <name val="Tahoma"/>
      <family val="2"/>
    </font>
    <font>
      <b/>
      <sz val="9"/>
      <color indexed="81"/>
      <name val="Roboto"/>
    </font>
    <font>
      <sz val="11"/>
      <color theme="1"/>
      <name val="Arial"/>
      <family val="2"/>
    </font>
    <font>
      <b/>
      <sz val="11"/>
      <color rgb="FF154360"/>
      <name val="Arial"/>
      <family val="2"/>
    </font>
    <font>
      <sz val="14"/>
      <color rgb="FF002060"/>
      <name val="Arial"/>
      <family val="2"/>
    </font>
    <font>
      <sz val="14"/>
      <color theme="1"/>
      <name val="Arial"/>
      <family val="2"/>
    </font>
    <font>
      <sz val="14"/>
      <color rgb="FF154360"/>
      <name val="Arial"/>
      <family val="2"/>
    </font>
    <font>
      <u/>
      <sz val="11"/>
      <color rgb="FF154360"/>
      <name val="Arial"/>
      <family val="2"/>
    </font>
    <font>
      <b/>
      <sz val="11"/>
      <color theme="1"/>
      <name val="Arial"/>
      <family val="2"/>
    </font>
    <font>
      <sz val="16"/>
      <color theme="1"/>
      <name val="Arial"/>
      <family val="2"/>
    </font>
    <font>
      <sz val="11"/>
      <color rgb="FF002060"/>
      <name val="Arial"/>
      <family val="2"/>
    </font>
    <font>
      <u/>
      <sz val="11"/>
      <color theme="10"/>
      <name val="Calibri"/>
      <family val="2"/>
      <scheme val="minor"/>
    </font>
    <font>
      <b/>
      <sz val="20"/>
      <color rgb="FF577763"/>
      <name val="Arial"/>
      <family val="2"/>
    </font>
    <font>
      <i/>
      <sz val="9"/>
      <color indexed="81"/>
      <name val="Tahoma"/>
      <family val="2"/>
    </font>
    <font>
      <b/>
      <sz val="15"/>
      <color theme="1" tint="4.9989318521683403E-2"/>
      <name val="Arial"/>
      <family val="2"/>
    </font>
    <font>
      <b/>
      <sz val="12"/>
      <color theme="1" tint="4.9989318521683403E-2"/>
      <name val="Arial"/>
      <family val="2"/>
    </font>
    <font>
      <b/>
      <i/>
      <sz val="11"/>
      <color rgb="FF577763"/>
      <name val="Arial"/>
      <family val="2"/>
    </font>
    <font>
      <i/>
      <sz val="11"/>
      <color rgb="FF577763"/>
      <name val="Arial"/>
      <family val="2"/>
    </font>
    <font>
      <b/>
      <sz val="20"/>
      <color rgb="FFFFFFFF"/>
      <name val="Arial"/>
      <family val="2"/>
    </font>
    <font>
      <b/>
      <sz val="20"/>
      <color theme="0"/>
      <name val="Arial"/>
      <family val="2"/>
    </font>
    <font>
      <b/>
      <sz val="14"/>
      <name val="Calibri"/>
      <family val="2"/>
    </font>
    <font>
      <sz val="12"/>
      <color theme="0"/>
      <name val="Calibri"/>
      <family val="2"/>
      <scheme val="minor"/>
    </font>
    <font>
      <b/>
      <sz val="12"/>
      <color theme="0"/>
      <name val="Calibri"/>
      <family val="2"/>
      <scheme val="minor"/>
    </font>
    <font>
      <u/>
      <sz val="11"/>
      <color theme="0"/>
      <name val="Arial"/>
      <family val="2"/>
    </font>
    <font>
      <b/>
      <sz val="11"/>
      <color theme="0"/>
      <name val="Arial"/>
      <family val="2"/>
    </font>
    <font>
      <sz val="11"/>
      <color theme="0"/>
      <name val="Arial"/>
      <family val="2"/>
    </font>
    <font>
      <b/>
      <sz val="14"/>
      <color rgb="FF154360"/>
      <name val="Arial"/>
      <family val="2"/>
    </font>
    <font>
      <b/>
      <u/>
      <sz val="11"/>
      <color rgb="FF154360"/>
      <name val="Arial"/>
      <family val="2"/>
    </font>
    <font>
      <b/>
      <u/>
      <sz val="12"/>
      <color rgb="FF154360"/>
      <name val="Arial"/>
      <family val="2"/>
    </font>
    <font>
      <sz val="10"/>
      <color theme="1"/>
      <name val="Arial"/>
      <family val="2"/>
    </font>
    <font>
      <b/>
      <sz val="10"/>
      <color theme="1"/>
      <name val="Arial"/>
      <family val="2"/>
    </font>
    <font>
      <i/>
      <sz val="10"/>
      <color theme="1"/>
      <name val="Arial"/>
      <family val="2"/>
    </font>
    <font>
      <b/>
      <sz val="14"/>
      <color theme="0"/>
      <name val="Calibri"/>
      <family val="2"/>
      <scheme val="minor"/>
    </font>
    <font>
      <b/>
      <sz val="18"/>
      <color theme="0"/>
      <name val="Calibri"/>
      <family val="2"/>
      <scheme val="minor"/>
    </font>
    <font>
      <sz val="12"/>
      <color rgb="FF154360"/>
      <name val="Calibri"/>
      <family val="2"/>
      <scheme val="minor"/>
    </font>
    <font>
      <sz val="10"/>
      <color theme="1"/>
      <name val="Calibri"/>
      <family val="2"/>
      <scheme val="minor"/>
    </font>
  </fonts>
  <fills count="10">
    <fill>
      <patternFill patternType="none"/>
    </fill>
    <fill>
      <patternFill patternType="gray125"/>
    </fill>
    <fill>
      <patternFill patternType="solid">
        <fgColor rgb="FF577763"/>
        <bgColor rgb="FF577763"/>
      </patternFill>
    </fill>
    <fill>
      <patternFill patternType="solid">
        <fgColor rgb="FFEBEBEB"/>
        <bgColor rgb="FFEBEBEB"/>
      </patternFill>
    </fill>
    <fill>
      <patternFill patternType="solid">
        <fgColor rgb="FFF2F2F2"/>
      </patternFill>
    </fill>
    <fill>
      <patternFill patternType="solid">
        <fgColor theme="0" tint="-4.9989318521683403E-2"/>
        <bgColor indexed="64"/>
      </patternFill>
    </fill>
    <fill>
      <patternFill patternType="solid">
        <fgColor rgb="FFEBEBEB"/>
        <bgColor indexed="64"/>
      </patternFill>
    </fill>
    <fill>
      <patternFill patternType="solid">
        <fgColor rgb="FF154360"/>
        <bgColor indexed="64"/>
      </patternFill>
    </fill>
    <fill>
      <patternFill patternType="solid">
        <fgColor rgb="FF577763"/>
        <bgColor indexed="64"/>
      </patternFill>
    </fill>
    <fill>
      <patternFill patternType="solid">
        <fgColor theme="1" tint="0.499984740745262"/>
        <bgColor indexed="64"/>
      </patternFill>
    </fill>
  </fills>
  <borders count="27">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rgb="FF154360"/>
      </left>
      <right style="thin">
        <color rgb="FF154360"/>
      </right>
      <top style="thin">
        <color rgb="FF154360"/>
      </top>
      <bottom style="thin">
        <color rgb="FF154360"/>
      </bottom>
      <diagonal/>
    </border>
  </borders>
  <cellStyleXfs count="5">
    <xf numFmtId="0" fontId="0" fillId="0" borderId="0"/>
    <xf numFmtId="9" fontId="1" fillId="0" borderId="0" applyFont="0" applyFill="0" applyBorder="0" applyAlignment="0" applyProtection="0"/>
    <xf numFmtId="0" fontId="2" fillId="0" borderId="1" applyNumberFormat="0" applyFill="0" applyAlignment="0" applyProtection="0"/>
    <xf numFmtId="0" fontId="3" fillId="4" borderId="2" applyNumberFormat="0" applyAlignment="0" applyProtection="0"/>
    <xf numFmtId="0" fontId="17" fillId="0" borderId="0" applyNumberFormat="0" applyFill="0" applyBorder="0" applyAlignment="0" applyProtection="0"/>
  </cellStyleXfs>
  <cellXfs count="127">
    <xf numFmtId="0" fontId="0" fillId="0" borderId="0" xfId="0"/>
    <xf numFmtId="0" fontId="8" fillId="0" borderId="0" xfId="0" applyFont="1"/>
    <xf numFmtId="0" fontId="9" fillId="0" borderId="0" xfId="0" applyFont="1"/>
    <xf numFmtId="0" fontId="8" fillId="0" borderId="0" xfId="0" applyFont="1" applyAlignment="1">
      <alignment horizontal="center"/>
    </xf>
    <xf numFmtId="164" fontId="8" fillId="0" borderId="0" xfId="0" applyNumberFormat="1" applyFont="1" applyAlignment="1">
      <alignment horizontal="center"/>
    </xf>
    <xf numFmtId="0" fontId="8" fillId="6" borderId="0" xfId="0" applyFont="1" applyFill="1"/>
    <xf numFmtId="0" fontId="11" fillId="6" borderId="0" xfId="0" applyFont="1" applyFill="1" applyAlignment="1">
      <alignment vertical="center"/>
    </xf>
    <xf numFmtId="10" fontId="8" fillId="6" borderId="0" xfId="0" applyNumberFormat="1" applyFont="1" applyFill="1" applyAlignment="1">
      <alignment horizontal="center" vertical="center"/>
    </xf>
    <xf numFmtId="164" fontId="8" fillId="6" borderId="0" xfId="0" applyNumberFormat="1" applyFont="1" applyFill="1" applyAlignment="1">
      <alignment horizontal="center" vertical="center"/>
    </xf>
    <xf numFmtId="0" fontId="8" fillId="6" borderId="0" xfId="0" applyFont="1" applyFill="1" applyAlignment="1">
      <alignment horizontal="center" vertical="center"/>
    </xf>
    <xf numFmtId="0" fontId="8" fillId="5" borderId="12" xfId="0" applyFont="1" applyFill="1" applyBorder="1"/>
    <xf numFmtId="0" fontId="8" fillId="0" borderId="5" xfId="0" applyFont="1" applyBorder="1"/>
    <xf numFmtId="0" fontId="8" fillId="0" borderId="6" xfId="0" applyFont="1" applyBorder="1"/>
    <xf numFmtId="0" fontId="8" fillId="5" borderId="13" xfId="0" applyFont="1" applyFill="1" applyBorder="1"/>
    <xf numFmtId="0" fontId="10" fillId="0" borderId="0" xfId="0" applyFont="1" applyAlignment="1">
      <alignment horizontal="left" vertical="top" indent="1"/>
    </xf>
    <xf numFmtId="0" fontId="10" fillId="0" borderId="8" xfId="0" applyFont="1" applyBorder="1" applyAlignment="1">
      <alignment horizontal="left" vertical="top" indent="1"/>
    </xf>
    <xf numFmtId="0" fontId="13" fillId="0" borderId="0" xfId="0" applyFont="1" applyAlignment="1">
      <alignment horizontal="left" vertical="top" indent="1"/>
    </xf>
    <xf numFmtId="0" fontId="10" fillId="0" borderId="8" xfId="0" applyFont="1" applyBorder="1" applyAlignment="1">
      <alignment vertical="top"/>
    </xf>
    <xf numFmtId="0" fontId="8" fillId="0" borderId="0" xfId="0" applyFont="1" applyAlignment="1">
      <alignment horizontal="left" indent="1"/>
    </xf>
    <xf numFmtId="164" fontId="14" fillId="0" borderId="8" xfId="0" applyNumberFormat="1" applyFont="1" applyBorder="1" applyAlignment="1">
      <alignment horizontal="center" vertical="center"/>
    </xf>
    <xf numFmtId="10" fontId="14" fillId="0" borderId="8" xfId="1" applyNumberFormat="1" applyFont="1" applyFill="1" applyBorder="1" applyAlignment="1">
      <alignment horizontal="center" vertical="center"/>
    </xf>
    <xf numFmtId="164" fontId="8" fillId="0" borderId="8" xfId="0" applyNumberFormat="1" applyFont="1" applyBorder="1" applyAlignment="1">
      <alignment horizontal="center" vertical="center"/>
    </xf>
    <xf numFmtId="0" fontId="8" fillId="5" borderId="14" xfId="0" applyFont="1" applyFill="1" applyBorder="1"/>
    <xf numFmtId="0" fontId="8" fillId="5" borderId="4" xfId="0" applyFont="1" applyFill="1" applyBorder="1"/>
    <xf numFmtId="0" fontId="8" fillId="5" borderId="7" xfId="0" applyFont="1" applyFill="1" applyBorder="1"/>
    <xf numFmtId="0" fontId="8" fillId="0" borderId="7" xfId="0" applyFont="1" applyBorder="1" applyAlignment="1">
      <alignment horizontal="left" indent="1"/>
    </xf>
    <xf numFmtId="0" fontId="8" fillId="0" borderId="7" xfId="0" applyFont="1" applyBorder="1"/>
    <xf numFmtId="0" fontId="8" fillId="5" borderId="9" xfId="0" applyFont="1" applyFill="1" applyBorder="1"/>
    <xf numFmtId="0" fontId="16" fillId="0" borderId="8" xfId="0" applyFont="1" applyBorder="1" applyAlignment="1">
      <alignment vertical="top"/>
    </xf>
    <xf numFmtId="10" fontId="8" fillId="0" borderId="8" xfId="1" applyNumberFormat="1" applyFont="1" applyFill="1" applyBorder="1" applyAlignment="1">
      <alignment horizontal="center" vertical="center"/>
    </xf>
    <xf numFmtId="0" fontId="18" fillId="0" borderId="0" xfId="0" applyFont="1"/>
    <xf numFmtId="164" fontId="15" fillId="0" borderId="0" xfId="0" applyNumberFormat="1" applyFont="1" applyAlignment="1">
      <alignment horizontal="right" vertical="center" indent="1"/>
    </xf>
    <xf numFmtId="164" fontId="15" fillId="0" borderId="10" xfId="0" applyNumberFormat="1" applyFont="1" applyBorder="1" applyAlignment="1">
      <alignment horizontal="right" vertical="center" indent="1"/>
    </xf>
    <xf numFmtId="0" fontId="8" fillId="7" borderId="15" xfId="0" applyFont="1" applyFill="1" applyBorder="1"/>
    <xf numFmtId="0" fontId="8" fillId="7" borderId="16" xfId="0" applyFont="1" applyFill="1" applyBorder="1"/>
    <xf numFmtId="0" fontId="8" fillId="7" borderId="17" xfId="0" applyFont="1" applyFill="1" applyBorder="1"/>
    <xf numFmtId="0" fontId="8" fillId="0" borderId="20" xfId="0" applyFont="1" applyBorder="1" applyAlignment="1">
      <alignment horizontal="left" indent="1"/>
    </xf>
    <xf numFmtId="10" fontId="8" fillId="0" borderId="21" xfId="0" applyNumberFormat="1" applyFont="1" applyBorder="1" applyAlignment="1">
      <alignment horizontal="center" vertical="center"/>
    </xf>
    <xf numFmtId="164" fontId="8" fillId="0" borderId="21" xfId="0" applyNumberFormat="1" applyFont="1" applyBorder="1" applyAlignment="1">
      <alignment horizontal="center" vertical="center"/>
    </xf>
    <xf numFmtId="0" fontId="8" fillId="0" borderId="22" xfId="0" applyFont="1" applyBorder="1"/>
    <xf numFmtId="0" fontId="8" fillId="0" borderId="23" xfId="0" applyFont="1" applyBorder="1"/>
    <xf numFmtId="0" fontId="10" fillId="0" borderId="0" xfId="0" applyFont="1" applyAlignment="1">
      <alignment vertical="top"/>
    </xf>
    <xf numFmtId="0" fontId="8" fillId="0" borderId="25" xfId="0" applyFont="1" applyBorder="1"/>
    <xf numFmtId="164" fontId="15" fillId="0" borderId="0" xfId="0" applyNumberFormat="1" applyFont="1" applyAlignment="1">
      <alignment horizontal="right" vertical="center"/>
    </xf>
    <xf numFmtId="164" fontId="15" fillId="0" borderId="10" xfId="0" applyNumberFormat="1" applyFont="1" applyBorder="1" applyAlignment="1">
      <alignment horizontal="right" vertical="center"/>
    </xf>
    <xf numFmtId="0" fontId="14" fillId="0" borderId="0" xfId="0" applyFont="1" applyAlignment="1">
      <alignment horizontal="left" indent="1"/>
    </xf>
    <xf numFmtId="0" fontId="8" fillId="0" borderId="0" xfId="0" applyFont="1" applyAlignment="1">
      <alignment vertical="top" wrapText="1"/>
    </xf>
    <xf numFmtId="164" fontId="14" fillId="0" borderId="21" xfId="0" applyNumberFormat="1" applyFont="1" applyBorder="1" applyAlignment="1">
      <alignment horizontal="center" vertical="center"/>
    </xf>
    <xf numFmtId="0" fontId="8" fillId="9" borderId="0" xfId="0" applyFont="1" applyFill="1"/>
    <xf numFmtId="0" fontId="11" fillId="0" borderId="0" xfId="0" applyFont="1" applyAlignment="1">
      <alignment vertical="center"/>
    </xf>
    <xf numFmtId="10" fontId="8" fillId="0" borderId="0" xfId="0" applyNumberFormat="1" applyFont="1" applyAlignment="1">
      <alignment horizontal="center" vertical="center"/>
    </xf>
    <xf numFmtId="164" fontId="8" fillId="0" borderId="0" xfId="0" applyNumberFormat="1" applyFont="1" applyAlignment="1">
      <alignment horizontal="center" vertical="center"/>
    </xf>
    <xf numFmtId="0" fontId="8" fillId="0" borderId="0" xfId="0" applyFont="1" applyAlignment="1">
      <alignment horizontal="center" vertical="center"/>
    </xf>
    <xf numFmtId="0" fontId="26" fillId="0" borderId="0" xfId="0" applyFont="1"/>
    <xf numFmtId="0" fontId="27" fillId="9" borderId="0" xfId="0" applyFont="1" applyFill="1"/>
    <xf numFmtId="0" fontId="28" fillId="9" borderId="0" xfId="0" applyFont="1" applyFill="1" applyAlignment="1">
      <alignment horizontal="center"/>
    </xf>
    <xf numFmtId="0" fontId="4" fillId="0" borderId="0" xfId="0" applyFont="1"/>
    <xf numFmtId="0" fontId="4" fillId="0" borderId="0" xfId="0" applyFont="1" applyAlignment="1">
      <alignment horizontal="center"/>
    </xf>
    <xf numFmtId="10" fontId="4" fillId="0" borderId="0" xfId="0" applyNumberFormat="1" applyFont="1" applyAlignment="1">
      <alignment horizontal="center" vertical="top"/>
    </xf>
    <xf numFmtId="4" fontId="4" fillId="0" borderId="0" xfId="0" applyNumberFormat="1" applyFont="1" applyAlignment="1">
      <alignment horizontal="center"/>
    </xf>
    <xf numFmtId="4" fontId="4" fillId="0" borderId="0" xfId="0" applyNumberFormat="1" applyFont="1" applyAlignment="1">
      <alignment horizontal="center" wrapText="1"/>
    </xf>
    <xf numFmtId="4" fontId="4" fillId="0" borderId="0" xfId="0" applyNumberFormat="1" applyFont="1" applyAlignment="1">
      <alignment horizontal="center" vertical="top"/>
    </xf>
    <xf numFmtId="0" fontId="9" fillId="4" borderId="3" xfId="3" applyFont="1" applyBorder="1" applyAlignment="1" applyProtection="1">
      <alignment horizontal="center"/>
      <protection locked="0"/>
    </xf>
    <xf numFmtId="164" fontId="9" fillId="4" borderId="0" xfId="3" applyNumberFormat="1" applyFont="1" applyBorder="1" applyAlignment="1" applyProtection="1">
      <alignment horizontal="center"/>
      <protection locked="0"/>
    </xf>
    <xf numFmtId="164" fontId="9" fillId="4" borderId="3" xfId="3" applyNumberFormat="1" applyFont="1" applyBorder="1" applyAlignment="1" applyProtection="1">
      <alignment horizontal="center"/>
      <protection locked="0"/>
    </xf>
    <xf numFmtId="0" fontId="8" fillId="0" borderId="0" xfId="0" applyFont="1" applyAlignment="1">
      <alignment horizontal="justify" vertical="top" wrapText="1"/>
    </xf>
    <xf numFmtId="164" fontId="15" fillId="0" borderId="7" xfId="0" applyNumberFormat="1" applyFont="1" applyBorder="1" applyAlignment="1">
      <alignment horizontal="right" vertical="center"/>
    </xf>
    <xf numFmtId="164" fontId="15" fillId="0" borderId="9" xfId="0" applyNumberFormat="1" applyFont="1" applyBorder="1" applyAlignment="1">
      <alignment horizontal="right" vertical="center"/>
    </xf>
    <xf numFmtId="164" fontId="15" fillId="0" borderId="8" xfId="0" applyNumberFormat="1" applyFont="1" applyBorder="1" applyAlignment="1">
      <alignment horizontal="left" vertical="center"/>
    </xf>
    <xf numFmtId="164" fontId="15" fillId="0" borderId="11" xfId="0" applyNumberFormat="1" applyFont="1" applyBorder="1" applyAlignment="1">
      <alignment horizontal="left" vertical="center"/>
    </xf>
    <xf numFmtId="0" fontId="12" fillId="0" borderId="7" xfId="0" applyFont="1" applyBorder="1" applyAlignment="1">
      <alignment horizontal="left" vertical="top" indent="1"/>
    </xf>
    <xf numFmtId="0" fontId="12" fillId="0" borderId="0" xfId="0" applyFont="1" applyAlignment="1">
      <alignment horizontal="left" vertical="top" indent="1"/>
    </xf>
    <xf numFmtId="0" fontId="12" fillId="0" borderId="8" xfId="0" applyFont="1" applyBorder="1" applyAlignment="1">
      <alignment horizontal="left" vertical="top" indent="1"/>
    </xf>
    <xf numFmtId="0" fontId="24" fillId="2" borderId="0" xfId="0" applyFont="1" applyFill="1" applyAlignment="1">
      <alignment horizontal="center" vertical="center"/>
    </xf>
    <xf numFmtId="0" fontId="21" fillId="3" borderId="0" xfId="0" applyFont="1" applyFill="1" applyAlignment="1">
      <alignment horizontal="left" vertical="center" indent="4"/>
    </xf>
    <xf numFmtId="0" fontId="23" fillId="0" borderId="0" xfId="0" applyFont="1" applyAlignment="1">
      <alignment horizontal="left" vertical="center"/>
    </xf>
    <xf numFmtId="0" fontId="20" fillId="6" borderId="0" xfId="2" applyFont="1" applyFill="1" applyBorder="1" applyAlignment="1">
      <alignment horizontal="left" indent="3"/>
    </xf>
    <xf numFmtId="0" fontId="10" fillId="0" borderId="18" xfId="0" applyFont="1" applyBorder="1" applyAlignment="1">
      <alignment horizontal="center" vertical="center"/>
    </xf>
    <xf numFmtId="0" fontId="10" fillId="0" borderId="24" xfId="0" applyFont="1" applyBorder="1" applyAlignment="1">
      <alignment horizontal="center" vertical="center"/>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0" xfId="0" applyFont="1" applyAlignment="1">
      <alignment horizontal="center" vertical="center"/>
    </xf>
    <xf numFmtId="0" fontId="10" fillId="0" borderId="21" xfId="0" applyFont="1" applyBorder="1" applyAlignment="1">
      <alignment horizontal="center" vertical="center"/>
    </xf>
    <xf numFmtId="0" fontId="25" fillId="8" borderId="0" xfId="0" applyFont="1" applyFill="1" applyAlignment="1">
      <alignment horizontal="center" vertical="center"/>
    </xf>
    <xf numFmtId="164" fontId="15" fillId="0" borderId="0" xfId="0" applyNumberFormat="1" applyFont="1" applyAlignment="1">
      <alignment horizontal="right" vertical="center" indent="1"/>
    </xf>
    <xf numFmtId="164" fontId="15" fillId="0" borderId="10" xfId="0" applyNumberFormat="1" applyFont="1" applyBorder="1" applyAlignment="1">
      <alignment horizontal="right" vertical="center" indent="1"/>
    </xf>
    <xf numFmtId="0" fontId="8" fillId="6" borderId="0" xfId="0" applyFont="1" applyFill="1" applyAlignment="1">
      <alignment horizontal="center"/>
    </xf>
    <xf numFmtId="0" fontId="29" fillId="0" borderId="0" xfId="0" applyFont="1" applyAlignment="1">
      <alignment horizontal="left" vertical="top" indent="1"/>
    </xf>
    <xf numFmtId="164" fontId="30" fillId="0" borderId="8" xfId="0" applyNumberFormat="1" applyFont="1" applyBorder="1" applyAlignment="1">
      <alignment horizontal="center" vertical="center"/>
    </xf>
    <xf numFmtId="0" fontId="31" fillId="0" borderId="0" xfId="0" applyFont="1" applyAlignment="1">
      <alignment horizontal="left" indent="1"/>
    </xf>
    <xf numFmtId="10" fontId="30" fillId="0" borderId="8" xfId="1" applyNumberFormat="1" applyFont="1" applyFill="1" applyBorder="1" applyAlignment="1">
      <alignment horizontal="center" vertical="center"/>
    </xf>
    <xf numFmtId="0" fontId="29" fillId="0" borderId="7" xfId="0" applyFont="1" applyBorder="1" applyAlignment="1">
      <alignment horizontal="left" vertical="top" indent="1"/>
    </xf>
    <xf numFmtId="0" fontId="31" fillId="0" borderId="7" xfId="0" applyFont="1" applyBorder="1" applyAlignment="1">
      <alignment horizontal="left" indent="1"/>
    </xf>
    <xf numFmtId="0" fontId="32" fillId="0" borderId="0" xfId="0" applyFont="1" applyAlignment="1">
      <alignment horizontal="left" vertical="top" indent="1"/>
    </xf>
    <xf numFmtId="0" fontId="32" fillId="0" borderId="8" xfId="0" applyFont="1" applyBorder="1" applyAlignment="1">
      <alignment horizontal="left" vertical="top" indent="1"/>
    </xf>
    <xf numFmtId="0" fontId="32" fillId="0" borderId="7" xfId="0" applyFont="1" applyBorder="1" applyAlignment="1">
      <alignment horizontal="left" vertical="top" indent="1"/>
    </xf>
    <xf numFmtId="0" fontId="33" fillId="0" borderId="7" xfId="0" applyFont="1" applyBorder="1" applyAlignment="1">
      <alignment horizontal="left" vertical="top" indent="1"/>
    </xf>
    <xf numFmtId="0" fontId="34" fillId="0" borderId="0" xfId="0" applyFont="1" applyAlignment="1">
      <alignment horizontal="left" vertical="top" indent="1"/>
    </xf>
    <xf numFmtId="0" fontId="34" fillId="0" borderId="7" xfId="0" applyFont="1" applyBorder="1" applyAlignment="1">
      <alignment horizontal="left" vertical="top" indent="1"/>
    </xf>
    <xf numFmtId="0" fontId="25" fillId="7" borderId="0" xfId="0" applyFont="1" applyFill="1" applyAlignment="1">
      <alignment horizontal="center" vertical="center"/>
    </xf>
    <xf numFmtId="0" fontId="31" fillId="7" borderId="0" xfId="0" applyFont="1" applyFill="1" applyAlignment="1">
      <alignment horizontal="center" vertical="center"/>
    </xf>
    <xf numFmtId="0" fontId="25" fillId="7" borderId="0" xfId="0" applyFont="1" applyFill="1" applyAlignment="1">
      <alignment horizontal="left" vertical="center"/>
    </xf>
    <xf numFmtId="0" fontId="31" fillId="7" borderId="0" xfId="0" applyFont="1" applyFill="1" applyAlignment="1">
      <alignment vertical="center"/>
    </xf>
    <xf numFmtId="0" fontId="35" fillId="0" borderId="0" xfId="0" applyFont="1" applyAlignment="1">
      <alignment horizontal="center" vertical="top" wrapText="1"/>
    </xf>
    <xf numFmtId="0" fontId="38" fillId="8" borderId="0" xfId="0" applyFont="1" applyFill="1" applyAlignment="1">
      <alignment horizontal="center" vertical="top"/>
    </xf>
    <xf numFmtId="165" fontId="4" fillId="0" borderId="0" xfId="0" applyNumberFormat="1" applyFont="1" applyAlignment="1">
      <alignment vertical="top"/>
    </xf>
    <xf numFmtId="165" fontId="4" fillId="0" borderId="0" xfId="0" applyNumberFormat="1" applyFont="1" applyAlignment="1">
      <alignment horizontal="left" vertical="center"/>
    </xf>
    <xf numFmtId="0" fontId="4" fillId="0" borderId="0" xfId="0" applyFont="1" applyAlignment="1">
      <alignment horizontal="left" vertical="center"/>
    </xf>
    <xf numFmtId="0" fontId="39" fillId="7" borderId="0" xfId="0" applyFont="1" applyFill="1" applyAlignment="1">
      <alignment horizontal="center" vertical="center"/>
    </xf>
    <xf numFmtId="0" fontId="40" fillId="0" borderId="0" xfId="0" applyFont="1" applyAlignment="1">
      <alignment horizontal="center" vertical="center"/>
    </xf>
    <xf numFmtId="0" fontId="38" fillId="8" borderId="0" xfId="0" applyFont="1" applyFill="1" applyBorder="1" applyAlignment="1">
      <alignment horizontal="center" vertical="center"/>
    </xf>
    <xf numFmtId="0" fontId="28" fillId="7" borderId="26" xfId="0" applyFont="1" applyFill="1" applyBorder="1" applyAlignment="1">
      <alignment horizontal="center" vertical="center" wrapText="1"/>
    </xf>
    <xf numFmtId="0" fontId="4" fillId="0" borderId="26" xfId="0" applyFont="1" applyBorder="1" applyAlignment="1">
      <alignment vertical="center" wrapText="1"/>
    </xf>
    <xf numFmtId="0" fontId="38" fillId="8" borderId="0" xfId="0" applyFont="1" applyFill="1" applyAlignment="1">
      <alignment horizontal="center" vertical="center"/>
    </xf>
    <xf numFmtId="0" fontId="0" fillId="0" borderId="0" xfId="0" applyFont="1" applyAlignment="1">
      <alignment vertical="top"/>
    </xf>
    <xf numFmtId="0" fontId="0" fillId="0" borderId="0" xfId="0" applyFont="1" applyAlignment="1">
      <alignment horizontal="left" vertical="center" wrapText="1"/>
    </xf>
    <xf numFmtId="0" fontId="0" fillId="0" borderId="0" xfId="0" applyFont="1" applyAlignment="1">
      <alignment horizontal="left" vertical="top" wrapText="1"/>
    </xf>
    <xf numFmtId="165" fontId="0" fillId="0" borderId="0" xfId="0" applyNumberFormat="1" applyFont="1" applyAlignment="1">
      <alignment horizontal="left" vertical="top" wrapText="1"/>
    </xf>
    <xf numFmtId="165" fontId="0" fillId="0" borderId="0" xfId="0" applyNumberFormat="1" applyFont="1" applyAlignment="1">
      <alignment vertical="top" wrapText="1"/>
    </xf>
    <xf numFmtId="0" fontId="0" fillId="0" borderId="0" xfId="0" applyFont="1" applyAlignment="1">
      <alignment vertical="center"/>
    </xf>
    <xf numFmtId="165" fontId="0" fillId="0" borderId="0" xfId="0" applyNumberFormat="1" applyFont="1" applyAlignment="1">
      <alignment vertical="top"/>
    </xf>
    <xf numFmtId="165" fontId="0" fillId="0" borderId="0" xfId="0" applyNumberFormat="1" applyFont="1" applyAlignment="1">
      <alignment horizontal="left" vertical="top"/>
    </xf>
    <xf numFmtId="0" fontId="0" fillId="0" borderId="26" xfId="0" applyFont="1" applyBorder="1" applyAlignment="1">
      <alignment horizontal="center" vertical="center" wrapText="1"/>
    </xf>
    <xf numFmtId="0" fontId="41" fillId="0" borderId="26" xfId="0" applyFont="1" applyBorder="1" applyAlignment="1">
      <alignment horizontal="center" vertical="center" wrapText="1"/>
    </xf>
    <xf numFmtId="0" fontId="17" fillId="0" borderId="0" xfId="4" applyFont="1" applyAlignment="1">
      <alignment vertical="top"/>
    </xf>
    <xf numFmtId="0" fontId="0" fillId="0" borderId="0" xfId="0" applyFont="1" applyAlignment="1">
      <alignment horizontal="center" vertical="center" wrapText="1"/>
    </xf>
    <xf numFmtId="0" fontId="0" fillId="0" borderId="0" xfId="0" applyFont="1" applyAlignment="1">
      <alignment vertical="top" wrapText="1"/>
    </xf>
  </cellXfs>
  <cellStyles count="5">
    <cellStyle name="Calculation" xfId="3" builtinId="22"/>
    <cellStyle name="Heading 1" xfId="2" builtinId="16"/>
    <cellStyle name="Hyperlink" xfId="4" builtinId="8"/>
    <cellStyle name="Normal" xfId="0" builtinId="0"/>
    <cellStyle name="Percent" xfId="1" builtinId="5"/>
  </cellStyles>
  <dxfs count="28">
    <dxf>
      <font>
        <color theme="0"/>
      </font>
      <fill>
        <patternFill>
          <bgColor theme="0"/>
        </patternFill>
      </fill>
      <border>
        <left/>
        <right/>
        <top/>
        <bottom/>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strike val="0"/>
        <color theme="5" tint="-0.24994659260841701"/>
      </font>
      <fill>
        <patternFill>
          <bgColor theme="5" tint="0.39994506668294322"/>
        </patternFill>
      </fill>
    </dxf>
    <dxf>
      <font>
        <b/>
        <i val="0"/>
        <strike val="0"/>
        <color theme="6" tint="-0.499984740745262"/>
      </font>
      <fill>
        <patternFill>
          <bgColor theme="6" tint="0.39994506668294322"/>
        </patternFill>
      </fill>
    </dxf>
    <dxf>
      <font>
        <b/>
        <i val="0"/>
        <strike val="0"/>
        <color theme="5" tint="-0.24994659260841701"/>
      </font>
      <fill>
        <patternFill>
          <bgColor theme="5" tint="0.39994506668294322"/>
        </patternFill>
      </fill>
    </dxf>
    <dxf>
      <font>
        <b/>
        <i val="0"/>
        <strike val="0"/>
        <color theme="6" tint="-0.499984740745262"/>
      </font>
      <fill>
        <patternFill>
          <bgColor theme="6" tint="0.39994506668294322"/>
        </patternFill>
      </fill>
    </dxf>
    <dxf>
      <font>
        <color theme="0"/>
      </font>
      <fill>
        <patternFill>
          <bgColor theme="0"/>
        </patternFill>
      </fill>
      <border>
        <left/>
        <right/>
        <top/>
        <bottom/>
      </border>
    </dxf>
    <dxf>
      <border>
        <left/>
        <right style="thin">
          <color auto="1"/>
        </right>
        <top style="thin">
          <color auto="1"/>
        </top>
        <bottom/>
        <vertical/>
        <horizontal/>
      </border>
    </dxf>
    <dxf>
      <font>
        <b/>
        <i val="0"/>
        <strike val="0"/>
        <color theme="5" tint="-0.24994659260841701"/>
      </font>
      <fill>
        <patternFill>
          <bgColor theme="5" tint="0.39994506668294322"/>
        </patternFill>
      </fill>
    </dxf>
    <dxf>
      <font>
        <b/>
        <i val="0"/>
        <strike val="0"/>
        <color theme="6" tint="-0.499984740745262"/>
      </font>
      <fill>
        <patternFill>
          <bgColor theme="6" tint="0.59996337778862885"/>
        </patternFill>
      </fill>
    </dxf>
    <dxf>
      <font>
        <b/>
        <i val="0"/>
        <strike val="0"/>
        <color theme="6" tint="-0.499984740745262"/>
      </font>
      <fill>
        <patternFill>
          <bgColor rgb="FF92D050"/>
        </patternFill>
      </fill>
    </dxf>
    <dxf>
      <font>
        <b/>
        <i val="0"/>
        <strike val="0"/>
        <color theme="5" tint="-0.24994659260841701"/>
      </font>
      <fill>
        <patternFill>
          <bgColor theme="5" tint="0.39994506668294322"/>
        </patternFill>
      </fill>
    </dxf>
    <dxf>
      <font>
        <b/>
        <i val="0"/>
        <strike val="0"/>
        <color theme="6" tint="-0.499984740745262"/>
      </font>
      <fill>
        <patternFill>
          <bgColor theme="6" tint="0.39994506668294322"/>
        </patternFill>
      </fill>
    </dxf>
    <dxf>
      <fill>
        <patternFill>
          <bgColor theme="6" tint="-0.499984740745262"/>
        </patternFill>
      </fill>
      <border>
        <left style="thin">
          <color theme="6" tint="-0.499984740745262"/>
        </left>
        <right style="thin">
          <color theme="6" tint="-0.499984740745262"/>
        </right>
        <top style="thin">
          <color theme="6" tint="-0.499984740745262"/>
        </top>
        <bottom style="thin">
          <color theme="6" tint="-0.499984740745262"/>
        </bottom>
      </border>
    </dxf>
    <dxf>
      <fill>
        <patternFill>
          <bgColor theme="5" tint="-0.24994659260841701"/>
        </patternFill>
      </fill>
    </dxf>
    <dxf>
      <fill>
        <patternFill>
          <bgColor theme="6" tint="-0.499984740745262"/>
        </patternFill>
      </fill>
      <border>
        <left style="thin">
          <color theme="6" tint="-0.499984740745262"/>
        </left>
        <right style="thin">
          <color theme="6" tint="-0.499984740745262"/>
        </right>
        <top style="thin">
          <color theme="6" tint="-0.499984740745262"/>
        </top>
        <bottom style="thin">
          <color theme="6" tint="-0.499984740745262"/>
        </bottom>
      </border>
    </dxf>
    <dxf>
      <fill>
        <patternFill patternType="none">
          <bgColor auto="1"/>
        </patternFill>
      </fill>
      <border>
        <left/>
        <right/>
        <top/>
        <bottom/>
        <vertical/>
        <horizontal/>
      </border>
    </dxf>
    <dxf>
      <fill>
        <patternFill>
          <bgColor theme="5" tint="-0.24994659260841701"/>
        </patternFill>
      </fill>
    </dxf>
    <dxf>
      <fill>
        <patternFill>
          <bgColor theme="6" tint="-0.499984740745262"/>
        </patternFill>
      </fill>
      <border>
        <left style="thin">
          <color theme="6" tint="-0.499984740745262"/>
        </left>
        <right style="thin">
          <color theme="6" tint="-0.499984740745262"/>
        </right>
        <top style="thin">
          <color theme="6" tint="-0.499984740745262"/>
        </top>
        <bottom style="thin">
          <color theme="6" tint="-0.499984740745262"/>
        </bottom>
      </border>
    </dxf>
    <dxf>
      <fill>
        <patternFill>
          <bgColor theme="5" tint="-0.24994659260841701"/>
        </patternFill>
      </fill>
    </dxf>
    <dxf>
      <font>
        <b/>
        <i val="0"/>
        <color rgb="FFC00000"/>
      </font>
      <fill>
        <patternFill>
          <bgColor theme="5" tint="0.79998168889431442"/>
        </patternFill>
      </fill>
    </dxf>
    <dxf>
      <font>
        <color theme="0"/>
      </font>
      <fill>
        <patternFill>
          <bgColor theme="0"/>
        </patternFill>
      </fill>
    </dxf>
    <dxf>
      <border>
        <left style="thin">
          <color theme="1"/>
        </left>
        <right style="thin">
          <color theme="1"/>
        </right>
        <top style="thin">
          <color theme="1"/>
        </top>
        <bottom style="thin">
          <color theme="1"/>
        </bottom>
        <vertical/>
        <horizontal/>
      </border>
    </dxf>
    <dxf>
      <font>
        <color rgb="FFC00000"/>
      </font>
      <fill>
        <patternFill patternType="solid">
          <bgColor theme="5" tint="0.39994506668294322"/>
        </patternFill>
      </fill>
    </dxf>
    <dxf>
      <fill>
        <patternFill>
          <bgColor theme="5" tint="0.79998168889431442"/>
        </patternFill>
      </fill>
    </dxf>
  </dxfs>
  <tableStyles count="0" defaultTableStyle="TableStyleMedium9" defaultPivotStyle="PivotStyleLight16"/>
  <colors>
    <mruColors>
      <color rgb="FF154360"/>
      <color rgb="FF577763"/>
      <color rgb="FFEBEBEB"/>
      <color rgb="FFBD30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ailto:aca@moneywisesolutions.com?subject=Help"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1066801</xdr:colOff>
      <xdr:row>36</xdr:row>
      <xdr:rowOff>200025</xdr:rowOff>
    </xdr:from>
    <xdr:to>
      <xdr:col>3</xdr:col>
      <xdr:colOff>714375</xdr:colOff>
      <xdr:row>39</xdr:row>
      <xdr:rowOff>38100</xdr:rowOff>
    </xdr:to>
    <xdr:grpSp>
      <xdr:nvGrpSpPr>
        <xdr:cNvPr id="4" name="Group 3">
          <a:hlinkClick xmlns:r="http://schemas.openxmlformats.org/officeDocument/2006/relationships" r:id="rId1"/>
          <a:extLst>
            <a:ext uri="{FF2B5EF4-FFF2-40B4-BE49-F238E27FC236}">
              <a16:creationId xmlns:a16="http://schemas.microsoft.com/office/drawing/2014/main" id="{8180F397-1131-7FBD-1E8C-BB435FB1DDC5}"/>
            </a:ext>
          </a:extLst>
        </xdr:cNvPr>
        <xdr:cNvGrpSpPr/>
      </xdr:nvGrpSpPr>
      <xdr:grpSpPr>
        <a:xfrm>
          <a:off x="2438401" y="10058400"/>
          <a:ext cx="2552699" cy="590550"/>
          <a:chOff x="5638800" y="8448675"/>
          <a:chExt cx="2857500" cy="590550"/>
        </a:xfrm>
        <a:effectLst>
          <a:outerShdw blurRad="50800" dist="38100" dir="2700000" algn="tl" rotWithShape="0">
            <a:prstClr val="black">
              <a:alpha val="40000"/>
            </a:prstClr>
          </a:outerShdw>
        </a:effectLst>
      </xdr:grpSpPr>
      <xdr:sp macro="" textlink="">
        <xdr:nvSpPr>
          <xdr:cNvPr id="2" name="Rectangle: Rounded Corners 1">
            <a:extLst>
              <a:ext uri="{FF2B5EF4-FFF2-40B4-BE49-F238E27FC236}">
                <a16:creationId xmlns:a16="http://schemas.microsoft.com/office/drawing/2014/main" id="{6C3CB050-AC06-353F-F7FA-CE81FF270585}"/>
              </a:ext>
            </a:extLst>
          </xdr:cNvPr>
          <xdr:cNvSpPr/>
        </xdr:nvSpPr>
        <xdr:spPr>
          <a:xfrm>
            <a:off x="5638800" y="8448675"/>
            <a:ext cx="2857500" cy="590550"/>
          </a:xfrm>
          <a:prstGeom prst="roundRect">
            <a:avLst/>
          </a:prstGeom>
          <a:solidFill>
            <a:srgbClr val="577763"/>
          </a:solidFill>
          <a:ln>
            <a:solidFill>
              <a:srgbClr val="57776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2400"/>
              <a:t>Contact Us</a:t>
            </a:r>
            <a:r>
              <a:rPr lang="en-US" sz="2400" baseline="0"/>
              <a:t>👆🏻</a:t>
            </a:r>
            <a:endParaRPr lang="en-US" sz="2400"/>
          </a:p>
        </xdr:txBody>
      </xdr:sp>
      <xdr:pic>
        <xdr:nvPicPr>
          <xdr:cNvPr id="3" name="Picture 2">
            <a:extLst>
              <a:ext uri="{FF2B5EF4-FFF2-40B4-BE49-F238E27FC236}">
                <a16:creationId xmlns:a16="http://schemas.microsoft.com/office/drawing/2014/main" id="{3C8BE8D3-75E3-4AB8-AF3D-6FFE9AFBEABF}"/>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 r="71557" b="-404"/>
          <a:stretch>
            <a:fillRect/>
          </a:stretch>
        </xdr:blipFill>
        <xdr:spPr bwMode="auto">
          <a:xfrm>
            <a:off x="7753350" y="8553450"/>
            <a:ext cx="361949" cy="412271"/>
          </a:xfrm>
          <a:prstGeom prst="rect">
            <a:avLst/>
          </a:prstGeom>
          <a:noFill/>
          <a:ln>
            <a:solidFill>
              <a:srgbClr val="577763"/>
            </a:solidFill>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538163</xdr:colOff>
      <xdr:row>1</xdr:row>
      <xdr:rowOff>47625</xdr:rowOff>
    </xdr:from>
    <xdr:to>
      <xdr:col>3</xdr:col>
      <xdr:colOff>90487</xdr:colOff>
      <xdr:row>2</xdr:row>
      <xdr:rowOff>78896</xdr:rowOff>
    </xdr:to>
    <xdr:pic>
      <xdr:nvPicPr>
        <xdr:cNvPr id="2" name="Picture 1">
          <a:extLst>
            <a:ext uri="{FF2B5EF4-FFF2-40B4-BE49-F238E27FC236}">
              <a16:creationId xmlns:a16="http://schemas.microsoft.com/office/drawing/2014/main" id="{8E36456F-3FD0-48FA-AA7F-29D86E6F2522}"/>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 r="71557" b="-404"/>
        <a:stretch>
          <a:fillRect/>
        </a:stretch>
      </xdr:blipFill>
      <xdr:spPr bwMode="auto">
        <a:xfrm>
          <a:off x="719138" y="123825"/>
          <a:ext cx="361949" cy="4122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9DBFB-177F-4E68-AAAF-6006241B67D1}">
  <dimension ref="A1:I50"/>
  <sheetViews>
    <sheetView showGridLines="0" workbookViewId="0">
      <selection activeCell="A18" sqref="A18"/>
    </sheetView>
  </sheetViews>
  <sheetFormatPr defaultColWidth="9.140625" defaultRowHeight="15" x14ac:dyDescent="0.25"/>
  <cols>
    <col min="1" max="1" width="20.5703125" style="114" customWidth="1"/>
    <col min="2" max="2" width="21" style="114" customWidth="1"/>
    <col min="3" max="3" width="22.5703125" style="114" customWidth="1"/>
    <col min="4" max="4" width="47.85546875" style="114" customWidth="1"/>
    <col min="5" max="16384" width="9.140625" style="114"/>
  </cols>
  <sheetData>
    <row r="1" spans="1:4" ht="35.25" customHeight="1" x14ac:dyDescent="0.25">
      <c r="A1" s="108" t="s">
        <v>20</v>
      </c>
      <c r="B1" s="108"/>
      <c r="C1" s="108"/>
      <c r="D1" s="108"/>
    </row>
    <row r="2" spans="1:4" ht="15.75" x14ac:dyDescent="0.25">
      <c r="A2" s="109" t="s">
        <v>21</v>
      </c>
      <c r="B2" s="109"/>
      <c r="C2" s="109"/>
      <c r="D2" s="109"/>
    </row>
    <row r="4" spans="1:4" ht="18.75" x14ac:dyDescent="0.25">
      <c r="A4" s="104" t="s">
        <v>22</v>
      </c>
      <c r="B4" s="104"/>
      <c r="C4" s="104"/>
      <c r="D4" s="104"/>
    </row>
    <row r="5" spans="1:4" ht="33.75" customHeight="1" x14ac:dyDescent="0.25">
      <c r="A5" s="115" t="s">
        <v>68</v>
      </c>
      <c r="B5" s="115"/>
      <c r="C5" s="115"/>
      <c r="D5" s="115"/>
    </row>
    <row r="6" spans="1:4" ht="30" customHeight="1" x14ac:dyDescent="0.25">
      <c r="A6" s="115" t="s">
        <v>23</v>
      </c>
      <c r="B6" s="115"/>
      <c r="C6" s="115"/>
      <c r="D6" s="115"/>
    </row>
    <row r="8" spans="1:4" ht="18.75" x14ac:dyDescent="0.25">
      <c r="A8" s="104" t="s">
        <v>24</v>
      </c>
      <c r="B8" s="104"/>
      <c r="C8" s="104"/>
      <c r="D8" s="104"/>
    </row>
    <row r="9" spans="1:4" ht="54" customHeight="1" x14ac:dyDescent="0.25">
      <c r="A9" s="116" t="s">
        <v>69</v>
      </c>
      <c r="B9" s="116"/>
      <c r="C9" s="116"/>
      <c r="D9" s="116"/>
    </row>
    <row r="10" spans="1:4" x14ac:dyDescent="0.25">
      <c r="A10" s="117" t="s">
        <v>70</v>
      </c>
      <c r="B10" s="117"/>
      <c r="C10" s="117"/>
      <c r="D10" s="117"/>
    </row>
    <row r="11" spans="1:4" x14ac:dyDescent="0.25">
      <c r="A11" s="118"/>
    </row>
    <row r="12" spans="1:4" x14ac:dyDescent="0.25">
      <c r="A12" s="105" t="s">
        <v>25</v>
      </c>
    </row>
    <row r="13" spans="1:4" x14ac:dyDescent="0.25">
      <c r="A13" s="106" t="s">
        <v>65</v>
      </c>
      <c r="B13" s="107"/>
      <c r="C13" s="119"/>
      <c r="D13" s="119"/>
    </row>
    <row r="14" spans="1:4" ht="21.75" customHeight="1" x14ac:dyDescent="0.25">
      <c r="A14" s="106" t="s">
        <v>66</v>
      </c>
      <c r="B14" s="107"/>
      <c r="C14" s="119"/>
      <c r="D14" s="119"/>
    </row>
    <row r="15" spans="1:4" x14ac:dyDescent="0.25">
      <c r="A15" s="106" t="s">
        <v>67</v>
      </c>
      <c r="B15" s="107"/>
      <c r="C15" s="119"/>
      <c r="D15" s="119"/>
    </row>
    <row r="17" spans="1:4" ht="18.75" x14ac:dyDescent="0.25">
      <c r="A17" s="104" t="s">
        <v>26</v>
      </c>
      <c r="B17" s="104"/>
      <c r="C17" s="104"/>
      <c r="D17" s="104"/>
    </row>
    <row r="18" spans="1:4" x14ac:dyDescent="0.25">
      <c r="A18" s="120" t="s">
        <v>71</v>
      </c>
    </row>
    <row r="19" spans="1:4" x14ac:dyDescent="0.25">
      <c r="A19" s="120" t="s">
        <v>27</v>
      </c>
    </row>
    <row r="20" spans="1:4" x14ac:dyDescent="0.25">
      <c r="A20" s="121"/>
    </row>
    <row r="21" spans="1:4" x14ac:dyDescent="0.25">
      <c r="A21" s="121" t="s">
        <v>72</v>
      </c>
    </row>
    <row r="22" spans="1:4" x14ac:dyDescent="0.25">
      <c r="A22" s="121"/>
    </row>
    <row r="23" spans="1:4" x14ac:dyDescent="0.25">
      <c r="A23" s="121" t="s">
        <v>73</v>
      </c>
    </row>
    <row r="24" spans="1:4" x14ac:dyDescent="0.25">
      <c r="A24" s="120"/>
    </row>
    <row r="25" spans="1:4" x14ac:dyDescent="0.25">
      <c r="A25" s="120" t="s">
        <v>74</v>
      </c>
    </row>
    <row r="28" spans="1:4" ht="18.75" x14ac:dyDescent="0.25">
      <c r="A28" s="110" t="s">
        <v>28</v>
      </c>
      <c r="B28" s="110"/>
      <c r="C28" s="110"/>
      <c r="D28" s="110"/>
    </row>
    <row r="29" spans="1:4" ht="15.75" x14ac:dyDescent="0.25">
      <c r="A29" s="111" t="s">
        <v>29</v>
      </c>
      <c r="B29" s="111" t="s">
        <v>30</v>
      </c>
      <c r="C29" s="111" t="s">
        <v>31</v>
      </c>
      <c r="D29" s="111" t="s">
        <v>32</v>
      </c>
    </row>
    <row r="30" spans="1:4" ht="36" customHeight="1" x14ac:dyDescent="0.25">
      <c r="A30" s="112" t="s">
        <v>33</v>
      </c>
      <c r="B30" s="122" t="s">
        <v>34</v>
      </c>
      <c r="C30" s="122" t="s">
        <v>35</v>
      </c>
      <c r="D30" s="123" t="s">
        <v>36</v>
      </c>
    </row>
    <row r="31" spans="1:4" ht="36" customHeight="1" x14ac:dyDescent="0.25">
      <c r="A31" s="112" t="s">
        <v>37</v>
      </c>
      <c r="B31" s="122" t="s">
        <v>10</v>
      </c>
      <c r="C31" s="122" t="s">
        <v>38</v>
      </c>
      <c r="D31" s="123" t="s">
        <v>39</v>
      </c>
    </row>
    <row r="32" spans="1:4" ht="36" customHeight="1" x14ac:dyDescent="0.25">
      <c r="A32" s="112" t="s">
        <v>17</v>
      </c>
      <c r="B32" s="122" t="s">
        <v>40</v>
      </c>
      <c r="C32" s="122" t="s">
        <v>41</v>
      </c>
      <c r="D32" s="123" t="s">
        <v>42</v>
      </c>
    </row>
    <row r="33" spans="1:9" ht="36" customHeight="1" x14ac:dyDescent="0.25">
      <c r="A33" s="112" t="s">
        <v>43</v>
      </c>
      <c r="B33" s="122" t="s">
        <v>44</v>
      </c>
      <c r="C33" s="122" t="s">
        <v>45</v>
      </c>
      <c r="D33" s="123" t="s">
        <v>46</v>
      </c>
    </row>
    <row r="34" spans="1:9" ht="22.5" customHeight="1" x14ac:dyDescent="0.25"/>
    <row r="35" spans="1:9" ht="29.25" customHeight="1" x14ac:dyDescent="0.25">
      <c r="A35" s="113" t="s">
        <v>47</v>
      </c>
      <c r="B35" s="113"/>
      <c r="C35" s="113"/>
      <c r="D35" s="113"/>
    </row>
    <row r="36" spans="1:9" ht="29.25" customHeight="1" x14ac:dyDescent="0.25">
      <c r="A36" s="114" t="s">
        <v>48</v>
      </c>
    </row>
    <row r="37" spans="1:9" ht="29.25" customHeight="1" x14ac:dyDescent="0.25"/>
    <row r="40" spans="1:9" x14ac:dyDescent="0.25">
      <c r="D40" s="124"/>
    </row>
    <row r="42" spans="1:9" ht="18.75" x14ac:dyDescent="0.25">
      <c r="A42" s="104" t="s">
        <v>19</v>
      </c>
      <c r="B42" s="104"/>
      <c r="C42" s="104"/>
      <c r="D42" s="104"/>
    </row>
    <row r="43" spans="1:9" x14ac:dyDescent="0.25">
      <c r="A43" s="125" t="s">
        <v>75</v>
      </c>
      <c r="B43" s="125"/>
      <c r="C43" s="125"/>
      <c r="D43" s="125"/>
    </row>
    <row r="44" spans="1:9" x14ac:dyDescent="0.25">
      <c r="A44" s="126"/>
      <c r="B44" s="126"/>
      <c r="C44" s="126"/>
      <c r="D44" s="126"/>
    </row>
    <row r="45" spans="1:9" x14ac:dyDescent="0.25">
      <c r="A45" s="126"/>
      <c r="B45" s="126"/>
      <c r="C45" s="126"/>
      <c r="D45" s="126"/>
    </row>
    <row r="48" spans="1:9" ht="51.75" customHeight="1" x14ac:dyDescent="0.25">
      <c r="E48" s="126"/>
      <c r="F48" s="126"/>
      <c r="G48" s="126"/>
      <c r="H48" s="126"/>
      <c r="I48" s="126"/>
    </row>
    <row r="49" spans="5:9" x14ac:dyDescent="0.25">
      <c r="E49" s="126"/>
      <c r="F49" s="126"/>
      <c r="G49" s="126"/>
      <c r="H49" s="126"/>
      <c r="I49" s="126"/>
    </row>
    <row r="50" spans="5:9" x14ac:dyDescent="0.25">
      <c r="E50" s="126"/>
      <c r="F50" s="126"/>
      <c r="G50" s="126"/>
      <c r="H50" s="126"/>
      <c r="I50" s="126"/>
    </row>
  </sheetData>
  <mergeCells count="13">
    <mergeCell ref="A17:D17"/>
    <mergeCell ref="A1:D1"/>
    <mergeCell ref="A2:D2"/>
    <mergeCell ref="A4:D4"/>
    <mergeCell ref="A5:D5"/>
    <mergeCell ref="A6:D6"/>
    <mergeCell ref="A8:D8"/>
    <mergeCell ref="A9:D9"/>
    <mergeCell ref="A10:D10"/>
    <mergeCell ref="A35:D35"/>
    <mergeCell ref="A42:D42"/>
    <mergeCell ref="A43:D43"/>
    <mergeCell ref="A28:D2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4D7A-98BC-4339-8DDF-8EAAB25717BC}">
  <dimension ref="B1:Q101"/>
  <sheetViews>
    <sheetView showGridLines="0" tabSelected="1" zoomScaleNormal="100" workbookViewId="0">
      <selection activeCell="F8" sqref="F8"/>
    </sheetView>
  </sheetViews>
  <sheetFormatPr defaultColWidth="9" defaultRowHeight="14.25" x14ac:dyDescent="0.2"/>
  <cols>
    <col min="1" max="1" width="2.7109375" style="1" customWidth="1"/>
    <col min="2" max="2" width="11" style="1" customWidth="1"/>
    <col min="3" max="3" width="1.140625" style="1" customWidth="1"/>
    <col min="4" max="4" width="53.7109375" style="1" bestFit="1" customWidth="1"/>
    <col min="5" max="5" width="1.28515625" style="1" customWidth="1"/>
    <col min="6" max="6" width="39" style="1" customWidth="1"/>
    <col min="7" max="7" width="7" style="1" customWidth="1"/>
    <col min="8" max="8" width="9" style="1" customWidth="1"/>
    <col min="9" max="9" width="6.85546875" style="1" customWidth="1"/>
    <col min="10" max="10" width="2.42578125" style="48" customWidth="1"/>
    <col min="11" max="11" width="13.7109375" style="5" customWidth="1"/>
    <col min="12" max="12" width="2" style="5" customWidth="1"/>
    <col min="13" max="15" width="25.7109375" style="5" customWidth="1"/>
    <col min="16" max="17" width="9" style="5"/>
    <col min="18" max="16384" width="9" style="1"/>
  </cols>
  <sheetData>
    <row r="1" spans="2:17" ht="6" customHeight="1" x14ac:dyDescent="0.2">
      <c r="K1" s="1"/>
      <c r="L1" s="1"/>
      <c r="M1" s="1"/>
      <c r="N1" s="1"/>
      <c r="O1" s="1"/>
      <c r="P1" s="1"/>
      <c r="Q1" s="1"/>
    </row>
    <row r="2" spans="2:17" ht="30" customHeight="1" x14ac:dyDescent="0.2">
      <c r="B2" s="73" t="s">
        <v>0</v>
      </c>
      <c r="C2" s="73"/>
      <c r="D2" s="73"/>
      <c r="E2" s="73"/>
      <c r="F2" s="73"/>
      <c r="G2" s="73"/>
      <c r="H2" s="73"/>
      <c r="I2" s="73"/>
      <c r="K2" s="83" t="str">
        <f>IF(OR(F8="",F10="",F12="",F16=""),"Complete required fields for results.","Results")</f>
        <v>Complete required fields for results.</v>
      </c>
      <c r="L2" s="83"/>
      <c r="M2" s="83"/>
      <c r="N2" s="83"/>
      <c r="O2" s="83"/>
      <c r="P2" s="83"/>
      <c r="Q2" s="83"/>
    </row>
    <row r="3" spans="2:17" ht="16.5" customHeight="1" x14ac:dyDescent="0.2">
      <c r="B3" s="73"/>
      <c r="C3" s="73"/>
      <c r="D3" s="73"/>
      <c r="E3" s="73"/>
      <c r="F3" s="73"/>
      <c r="G3" s="73"/>
      <c r="H3" s="73"/>
      <c r="I3" s="73"/>
      <c r="K3" s="83"/>
      <c r="L3" s="83"/>
      <c r="M3" s="83"/>
      <c r="N3" s="83"/>
      <c r="O3" s="83"/>
      <c r="P3" s="83"/>
      <c r="Q3" s="83"/>
    </row>
    <row r="4" spans="2:17" ht="15.75" customHeight="1" x14ac:dyDescent="0.2">
      <c r="B4" s="74" t="s">
        <v>1</v>
      </c>
      <c r="C4" s="74"/>
      <c r="D4" s="74"/>
      <c r="E4" s="74"/>
      <c r="F4" s="74"/>
      <c r="G4" s="74"/>
      <c r="H4" s="74"/>
      <c r="I4" s="74"/>
    </row>
    <row r="5" spans="2:17" ht="15.75" customHeight="1" x14ac:dyDescent="0.2">
      <c r="B5" s="74"/>
      <c r="C5" s="74"/>
      <c r="D5" s="74"/>
      <c r="E5" s="74"/>
      <c r="F5" s="74"/>
      <c r="G5" s="74"/>
      <c r="H5" s="74"/>
      <c r="I5" s="74"/>
      <c r="L5" s="10"/>
      <c r="M5" s="11"/>
      <c r="N5" s="11"/>
      <c r="O5" s="12"/>
    </row>
    <row r="6" spans="2:17" ht="18" x14ac:dyDescent="0.2">
      <c r="D6" s="75" t="s">
        <v>60</v>
      </c>
      <c r="L6" s="13"/>
      <c r="M6" s="93" t="s">
        <v>16</v>
      </c>
      <c r="N6" s="93"/>
      <c r="O6" s="94"/>
    </row>
    <row r="7" spans="2:17" ht="18" x14ac:dyDescent="0.2">
      <c r="D7" s="75"/>
      <c r="L7" s="13"/>
      <c r="M7" s="14"/>
      <c r="N7" s="14"/>
      <c r="O7" s="15"/>
    </row>
    <row r="8" spans="2:17" ht="18" customHeight="1" x14ac:dyDescent="0.25">
      <c r="D8" s="2" t="s">
        <v>57</v>
      </c>
      <c r="E8" s="2"/>
      <c r="F8" s="62"/>
      <c r="L8" s="13"/>
      <c r="M8" s="97" t="s">
        <v>7</v>
      </c>
      <c r="N8" s="16"/>
      <c r="O8" s="17"/>
    </row>
    <row r="9" spans="2:17" ht="15" x14ac:dyDescent="0.25">
      <c r="D9" s="2"/>
      <c r="E9" s="2"/>
      <c r="F9" s="3"/>
      <c r="L9" s="13"/>
      <c r="M9" s="18" t="s">
        <v>11</v>
      </c>
      <c r="N9" s="18"/>
      <c r="O9" s="19" t="str">
        <f>IFERROR(IF($F$10="Hourly",$F$28,IF($F$10="Salary",$F$29,"")),"")</f>
        <v/>
      </c>
    </row>
    <row r="10" spans="2:17" ht="15" x14ac:dyDescent="0.25">
      <c r="D10" s="2" t="s">
        <v>58</v>
      </c>
      <c r="E10" s="2"/>
      <c r="F10" s="62"/>
      <c r="L10" s="13"/>
      <c r="M10" s="18" t="s">
        <v>12</v>
      </c>
      <c r="N10" s="18"/>
      <c r="O10" s="19" t="str">
        <f>IFERROR(IF(F16="","",F16),"")</f>
        <v/>
      </c>
    </row>
    <row r="11" spans="2:17" ht="14.65" customHeight="1" x14ac:dyDescent="0.25">
      <c r="D11" s="2"/>
      <c r="E11" s="2"/>
      <c r="F11" s="3"/>
      <c r="L11" s="13"/>
      <c r="M11" s="18" t="s">
        <v>14</v>
      </c>
      <c r="N11" s="18"/>
      <c r="O11" s="20" t="str">
        <f>IFERROR(IF(O9&gt;0,O10/O9,""),"")</f>
        <v/>
      </c>
    </row>
    <row r="12" spans="2:17" ht="15" x14ac:dyDescent="0.25">
      <c r="D12" s="2" t="str" cm="1">
        <f t="array" ref="D12">IFERROR(_xlfn.IFS(F10="Hourly","Input Hourly rate",F10="Salary","Annual Salary"),"Please select payment type above.*")</f>
        <v>Please select payment type above.*</v>
      </c>
      <c r="E12" s="2"/>
      <c r="F12" s="63"/>
      <c r="L12" s="13"/>
      <c r="M12" s="18"/>
      <c r="N12" s="18"/>
      <c r="O12" s="19"/>
    </row>
    <row r="13" spans="2:17" ht="15" x14ac:dyDescent="0.25">
      <c r="D13" s="2"/>
      <c r="E13" s="2"/>
      <c r="F13" s="3"/>
      <c r="L13" s="13"/>
      <c r="M13" s="87" t="s">
        <v>8</v>
      </c>
      <c r="N13" s="87"/>
      <c r="O13" s="88"/>
    </row>
    <row r="14" spans="2:17" ht="15" x14ac:dyDescent="0.25">
      <c r="D14" s="2" t="s">
        <v>2</v>
      </c>
      <c r="E14" s="2"/>
      <c r="F14" s="64"/>
      <c r="L14" s="13"/>
      <c r="M14" s="89" t="s">
        <v>18</v>
      </c>
      <c r="N14" s="89"/>
      <c r="O14" s="88" t="str">
        <f>IFERROR(F27,"")</f>
        <v/>
      </c>
    </row>
    <row r="15" spans="2:17" ht="15" x14ac:dyDescent="0.25">
      <c r="D15" s="2"/>
      <c r="E15" s="2"/>
      <c r="F15" s="4"/>
      <c r="L15" s="13"/>
      <c r="M15" s="89" t="s">
        <v>13</v>
      </c>
      <c r="N15" s="89"/>
      <c r="O15" s="88" t="str">
        <f>IFERROR(O9*O16,"")</f>
        <v/>
      </c>
    </row>
    <row r="16" spans="2:17" ht="15" x14ac:dyDescent="0.25">
      <c r="D16" s="2" t="s">
        <v>59</v>
      </c>
      <c r="E16" s="2"/>
      <c r="F16" s="64"/>
      <c r="L16" s="13"/>
      <c r="M16" s="89" t="s">
        <v>15</v>
      </c>
      <c r="N16" s="89"/>
      <c r="O16" s="90" t="str">
        <f>F25</f>
        <v/>
      </c>
    </row>
    <row r="17" spans="2:15" ht="15" customHeight="1" x14ac:dyDescent="0.2">
      <c r="L17" s="13"/>
      <c r="M17" s="1"/>
      <c r="N17" s="1"/>
      <c r="O17" s="21"/>
    </row>
    <row r="18" spans="2:15" ht="15" customHeight="1" x14ac:dyDescent="0.2">
      <c r="L18" s="13"/>
      <c r="M18" s="84" t="str">
        <f>IF(O18="","","Result  =")</f>
        <v/>
      </c>
      <c r="N18" s="31"/>
      <c r="O18" s="68" t="str">
        <f>IFERROR(IF(O10="","",IF(O10&lt;=O15,"Affordable","Not Affordable")),"")</f>
        <v/>
      </c>
    </row>
    <row r="19" spans="2:15" ht="20.25" x14ac:dyDescent="0.2">
      <c r="L19" s="22"/>
      <c r="M19" s="85"/>
      <c r="N19" s="32"/>
      <c r="O19" s="69"/>
    </row>
    <row r="20" spans="2:15" ht="19.5" x14ac:dyDescent="0.3">
      <c r="B20" s="76" t="s">
        <v>3</v>
      </c>
      <c r="C20" s="76"/>
      <c r="D20" s="76"/>
      <c r="E20" s="76"/>
      <c r="F20" s="76"/>
      <c r="G20" s="5"/>
    </row>
    <row r="21" spans="2:15" ht="7.5" customHeight="1" thickBot="1" x14ac:dyDescent="0.25">
      <c r="B21" s="5"/>
      <c r="C21" s="5"/>
      <c r="D21" s="5"/>
      <c r="E21" s="5"/>
      <c r="F21" s="5"/>
      <c r="G21" s="5"/>
    </row>
    <row r="22" spans="2:15" ht="18" customHeight="1" x14ac:dyDescent="0.2">
      <c r="B22" s="5"/>
      <c r="C22" s="33"/>
      <c r="D22" s="77" t="str">
        <f>IF(OR(F8="",F10="",F12="",F16=""),"⚠️Please complete all required fields.⚠️","Reference Values for "&amp;F8)</f>
        <v>⚠️Please complete all required fields.⚠️</v>
      </c>
      <c r="E22" s="78"/>
      <c r="F22" s="79"/>
      <c r="G22" s="5"/>
      <c r="M22" s="86"/>
      <c r="N22" s="86"/>
      <c r="O22" s="86"/>
    </row>
    <row r="23" spans="2:15" ht="18" x14ac:dyDescent="0.2">
      <c r="B23" s="5"/>
      <c r="C23" s="34"/>
      <c r="D23" s="80"/>
      <c r="E23" s="81"/>
      <c r="F23" s="82"/>
      <c r="G23" s="6"/>
      <c r="H23" s="49"/>
      <c r="I23" s="49"/>
      <c r="L23" s="23"/>
      <c r="M23" s="95" t="s">
        <v>17</v>
      </c>
      <c r="N23" s="93"/>
      <c r="O23" s="94"/>
    </row>
    <row r="24" spans="2:15" ht="17.25" customHeight="1" x14ac:dyDescent="0.2">
      <c r="B24" s="5"/>
      <c r="C24" s="34"/>
      <c r="D24" s="36" t="s">
        <v>56</v>
      </c>
      <c r="E24" s="41"/>
      <c r="F24" s="47" t="str">
        <f>IFERROR(IF(F10="","Not selected.",F10),"")</f>
        <v>Not selected.</v>
      </c>
      <c r="G24" s="6"/>
      <c r="H24" s="49"/>
      <c r="I24" s="49"/>
      <c r="L24" s="24"/>
      <c r="M24" s="95"/>
      <c r="N24" s="93"/>
      <c r="O24" s="94"/>
    </row>
    <row r="25" spans="2:15" ht="18" x14ac:dyDescent="0.2">
      <c r="B25" s="5"/>
      <c r="C25" s="34"/>
      <c r="D25" s="36" t="s">
        <v>15</v>
      </c>
      <c r="E25" s="18"/>
      <c r="F25" s="37" t="str">
        <f>IFERROR(IF(F8=2022,0.0961,IF(F8=2023,0.0912,IF(F8=2024,0.0839,IF(F8=2025,0.0902,"")))),"")</f>
        <v/>
      </c>
      <c r="G25" s="7"/>
      <c r="H25" s="50"/>
      <c r="I25" s="50"/>
      <c r="L25" s="24"/>
      <c r="M25" s="98" t="s">
        <v>7</v>
      </c>
      <c r="N25" s="16"/>
      <c r="O25" s="17"/>
    </row>
    <row r="26" spans="2:15" ht="15" x14ac:dyDescent="0.2">
      <c r="B26" s="5"/>
      <c r="C26" s="34"/>
      <c r="D26" s="36" t="s">
        <v>51</v>
      </c>
      <c r="E26" s="18"/>
      <c r="F26" s="38" t="str">
        <f>IFERROR(IF(F8=2022,13590,IF(F8=2023,14580,IF(F8=2024,15060,IF(F8=2025,15650,"")))),"")</f>
        <v/>
      </c>
      <c r="G26" s="8"/>
      <c r="H26" s="51"/>
      <c r="I26" s="51"/>
      <c r="L26" s="24"/>
      <c r="M26" s="25" t="s">
        <v>11</v>
      </c>
      <c r="N26" s="18"/>
      <c r="O26" s="19" t="str">
        <f>IFERROR(IF(F14&gt;0,F30,""),"")</f>
        <v/>
      </c>
    </row>
    <row r="27" spans="2:15" ht="14.65" customHeight="1" x14ac:dyDescent="0.2">
      <c r="B27" s="5"/>
      <c r="C27" s="34"/>
      <c r="D27" s="36" t="s">
        <v>52</v>
      </c>
      <c r="E27" s="18"/>
      <c r="F27" s="38" t="str">
        <f>IFERROR(F26/12,"")</f>
        <v/>
      </c>
      <c r="G27" s="8"/>
      <c r="H27" s="51"/>
      <c r="I27" s="51"/>
      <c r="L27" s="24"/>
      <c r="M27" s="25" t="s">
        <v>12</v>
      </c>
      <c r="N27" s="18"/>
      <c r="O27" s="19">
        <f>IFERROR(F16,"")</f>
        <v>0</v>
      </c>
    </row>
    <row r="28" spans="2:15" ht="15" x14ac:dyDescent="0.2">
      <c r="B28" s="5"/>
      <c r="C28" s="34"/>
      <c r="D28" s="36" t="s">
        <v>53</v>
      </c>
      <c r="E28" s="18"/>
      <c r="F28" s="38" t="str">
        <f>IFERROR(IF(F10="Hourly",F12*130,"-"),"")</f>
        <v>-</v>
      </c>
      <c r="G28" s="9"/>
      <c r="H28" s="52"/>
      <c r="I28" s="52"/>
      <c r="L28" s="24"/>
      <c r="M28" s="25" t="s">
        <v>14</v>
      </c>
      <c r="N28" s="18"/>
      <c r="O28" s="20" t="str">
        <f>IFERROR(IF(O26&gt;0,O27/O26,""),"")</f>
        <v/>
      </c>
    </row>
    <row r="29" spans="2:15" ht="15" x14ac:dyDescent="0.2">
      <c r="B29" s="5"/>
      <c r="C29" s="34"/>
      <c r="D29" s="36" t="s">
        <v>54</v>
      </c>
      <c r="E29" s="18"/>
      <c r="F29" s="38" t="str">
        <f>IFERROR(IF(F10="Salary",F12/12,"-"),"")</f>
        <v>-</v>
      </c>
      <c r="G29" s="8"/>
      <c r="H29" s="51"/>
      <c r="I29" s="51"/>
      <c r="L29" s="24"/>
      <c r="M29" s="25"/>
      <c r="N29" s="18"/>
      <c r="O29" s="20"/>
    </row>
    <row r="30" spans="2:15" ht="15" x14ac:dyDescent="0.2">
      <c r="B30" s="5"/>
      <c r="C30" s="34"/>
      <c r="D30" s="36" t="s">
        <v>55</v>
      </c>
      <c r="E30" s="18"/>
      <c r="F30" s="38" t="str">
        <f>IFERROR(IF(F14&gt;0,F14/12,""),"")</f>
        <v/>
      </c>
      <c r="G30" s="8"/>
      <c r="H30" s="51"/>
      <c r="I30" s="51"/>
      <c r="L30" s="24"/>
      <c r="M30" s="91" t="s">
        <v>8</v>
      </c>
      <c r="N30" s="87"/>
      <c r="O30" s="90"/>
    </row>
    <row r="31" spans="2:15" ht="15.75" thickBot="1" x14ac:dyDescent="0.25">
      <c r="B31" s="5"/>
      <c r="C31" s="35"/>
      <c r="D31" s="39"/>
      <c r="E31" s="42"/>
      <c r="F31" s="40"/>
      <c r="G31" s="5"/>
      <c r="L31" s="24"/>
      <c r="M31" s="92" t="s">
        <v>6</v>
      </c>
      <c r="N31" s="89"/>
      <c r="O31" s="88" t="str">
        <f>IFERROR(F27,"")</f>
        <v/>
      </c>
    </row>
    <row r="32" spans="2:15" ht="15" x14ac:dyDescent="0.2">
      <c r="B32" s="5"/>
      <c r="C32" s="5"/>
      <c r="D32" s="5"/>
      <c r="E32" s="5"/>
      <c r="F32" s="5"/>
      <c r="G32" s="5"/>
      <c r="L32" s="24"/>
      <c r="M32" s="92" t="s">
        <v>13</v>
      </c>
      <c r="N32" s="89"/>
      <c r="O32" s="88" t="str">
        <f>IFERROR(O26*O33,"")</f>
        <v/>
      </c>
    </row>
    <row r="33" spans="2:15" ht="15" x14ac:dyDescent="0.2">
      <c r="L33" s="24"/>
      <c r="M33" s="92" t="s">
        <v>15</v>
      </c>
      <c r="N33" s="89"/>
      <c r="O33" s="90" t="str">
        <f>IFERROR(F25,"")</f>
        <v/>
      </c>
    </row>
    <row r="34" spans="2:15" ht="9.75" customHeight="1" x14ac:dyDescent="0.2">
      <c r="L34" s="24"/>
      <c r="M34" s="26"/>
      <c r="N34" s="1"/>
      <c r="O34" s="21"/>
    </row>
    <row r="35" spans="2:15" ht="20.25" x14ac:dyDescent="0.2">
      <c r="L35" s="24"/>
      <c r="M35" s="66" t="str">
        <f>IF(O18="","","Result  =")</f>
        <v/>
      </c>
      <c r="N35" s="43"/>
      <c r="O35" s="68" t="str">
        <f>IFERROR(IF(O26="","",IF(O27&lt;=O32,"Affordable","Not Affordable")),"")</f>
        <v/>
      </c>
    </row>
    <row r="36" spans="2:15" ht="20.25" customHeight="1" x14ac:dyDescent="0.2">
      <c r="I36" s="46"/>
      <c r="L36" s="27"/>
      <c r="M36" s="67"/>
      <c r="N36" s="44"/>
      <c r="O36" s="69"/>
    </row>
    <row r="37" spans="2:15" x14ac:dyDescent="0.2">
      <c r="I37" s="46"/>
    </row>
    <row r="38" spans="2:15" ht="14.25" customHeight="1" x14ac:dyDescent="0.2">
      <c r="I38" s="46"/>
    </row>
    <row r="39" spans="2:15" ht="14.25" customHeight="1" x14ac:dyDescent="0.2">
      <c r="I39" s="46"/>
    </row>
    <row r="40" spans="2:15" ht="21.75" customHeight="1" x14ac:dyDescent="0.2">
      <c r="B40" s="99" t="s">
        <v>49</v>
      </c>
      <c r="C40" s="99"/>
      <c r="D40" s="99"/>
      <c r="E40" s="99"/>
      <c r="F40" s="99"/>
      <c r="G40" s="100"/>
      <c r="H40" s="100"/>
      <c r="I40" s="46"/>
      <c r="L40" s="23"/>
      <c r="M40" s="95" t="s">
        <v>9</v>
      </c>
      <c r="N40" s="93"/>
      <c r="O40" s="94"/>
    </row>
    <row r="41" spans="2:15" ht="18" x14ac:dyDescent="0.2">
      <c r="B41" s="99"/>
      <c r="C41" s="99"/>
      <c r="D41" s="99"/>
      <c r="E41" s="99"/>
      <c r="F41" s="99"/>
      <c r="G41" s="100"/>
      <c r="H41" s="100"/>
      <c r="I41" s="46"/>
      <c r="L41" s="24"/>
      <c r="M41" s="70"/>
      <c r="N41" s="71"/>
      <c r="O41" s="72"/>
    </row>
    <row r="42" spans="2:15" ht="15" customHeight="1" x14ac:dyDescent="0.2">
      <c r="B42" s="103" t="s">
        <v>63</v>
      </c>
      <c r="C42" s="103"/>
      <c r="D42" s="103"/>
      <c r="E42" s="103"/>
      <c r="F42" s="103"/>
      <c r="G42" s="103"/>
      <c r="H42" s="103"/>
      <c r="I42" s="46"/>
      <c r="L42" s="24"/>
      <c r="M42" s="96" t="s">
        <v>7</v>
      </c>
      <c r="N42" s="16"/>
      <c r="O42" s="28"/>
    </row>
    <row r="43" spans="2:15" ht="15" customHeight="1" x14ac:dyDescent="0.25">
      <c r="B43" s="103"/>
      <c r="C43" s="103"/>
      <c r="D43" s="103"/>
      <c r="E43" s="103"/>
      <c r="F43" s="103"/>
      <c r="G43" s="103"/>
      <c r="H43" s="103"/>
      <c r="L43" s="24"/>
      <c r="M43" s="25" t="s">
        <v>11</v>
      </c>
      <c r="N43" s="45"/>
      <c r="O43" s="19" t="str">
        <f>IFERROR(IF(F28="-",F29,F28),"")</f>
        <v>-</v>
      </c>
    </row>
    <row r="44" spans="2:15" ht="15" customHeight="1" x14ac:dyDescent="0.25">
      <c r="B44" s="103"/>
      <c r="C44" s="103"/>
      <c r="D44" s="103"/>
      <c r="E44" s="103"/>
      <c r="F44" s="103"/>
      <c r="G44" s="103"/>
      <c r="H44" s="103"/>
      <c r="L44" s="24"/>
      <c r="M44" s="25" t="s">
        <v>12</v>
      </c>
      <c r="N44" s="45"/>
      <c r="O44" s="19" t="str">
        <f>IFERROR(IF(F16="","",F16),"")</f>
        <v/>
      </c>
    </row>
    <row r="45" spans="2:15" ht="15" customHeight="1" x14ac:dyDescent="0.25">
      <c r="B45" s="103"/>
      <c r="C45" s="103"/>
      <c r="D45" s="103"/>
      <c r="E45" s="103"/>
      <c r="F45" s="103"/>
      <c r="G45" s="103"/>
      <c r="H45" s="103"/>
      <c r="L45" s="24"/>
      <c r="M45" s="25" t="s">
        <v>14</v>
      </c>
      <c r="N45" s="45"/>
      <c r="O45" s="20" t="str">
        <f>IFERROR(IF(O48&gt;0,O44/O48,""),"")</f>
        <v/>
      </c>
    </row>
    <row r="46" spans="2:15" x14ac:dyDescent="0.2">
      <c r="B46" s="103"/>
      <c r="C46" s="103"/>
      <c r="D46" s="103"/>
      <c r="E46" s="103"/>
      <c r="F46" s="103"/>
      <c r="G46" s="103"/>
      <c r="H46" s="103"/>
      <c r="L46" s="24"/>
      <c r="M46" s="25"/>
      <c r="N46" s="18"/>
      <c r="O46" s="29"/>
    </row>
    <row r="47" spans="2:15" ht="14.25" customHeight="1" x14ac:dyDescent="0.2">
      <c r="B47" s="103"/>
      <c r="C47" s="103"/>
      <c r="D47" s="103"/>
      <c r="E47" s="103"/>
      <c r="F47" s="103"/>
      <c r="G47" s="103"/>
      <c r="H47" s="103"/>
      <c r="L47" s="24"/>
      <c r="M47" s="96" t="s">
        <v>8</v>
      </c>
      <c r="N47" s="16"/>
      <c r="O47" s="29"/>
    </row>
    <row r="48" spans="2:15" ht="15" customHeight="1" x14ac:dyDescent="0.25">
      <c r="B48" s="103"/>
      <c r="C48" s="103"/>
      <c r="D48" s="103"/>
      <c r="E48" s="103"/>
      <c r="F48" s="103"/>
      <c r="G48" s="103"/>
      <c r="H48" s="103"/>
      <c r="L48" s="24"/>
      <c r="M48" s="25" t="s">
        <v>18</v>
      </c>
      <c r="N48" s="45"/>
      <c r="O48" s="19" t="str">
        <f>IFERROR(F27,"")</f>
        <v/>
      </c>
    </row>
    <row r="49" spans="2:15" ht="15" customHeight="1" x14ac:dyDescent="0.25">
      <c r="B49" s="101" t="s">
        <v>50</v>
      </c>
      <c r="C49" s="101"/>
      <c r="D49" s="101"/>
      <c r="E49" s="102"/>
      <c r="F49" s="102"/>
      <c r="G49" s="102"/>
      <c r="H49" s="102"/>
      <c r="L49" s="24"/>
      <c r="M49" s="25" t="s">
        <v>13</v>
      </c>
      <c r="N49" s="45"/>
      <c r="O49" s="19" t="str">
        <f>IFERROR(O48*O50,"")</f>
        <v/>
      </c>
    </row>
    <row r="50" spans="2:15" ht="15" x14ac:dyDescent="0.25">
      <c r="B50" s="101"/>
      <c r="C50" s="101"/>
      <c r="D50" s="101"/>
      <c r="E50" s="102"/>
      <c r="F50" s="102"/>
      <c r="G50" s="102"/>
      <c r="H50" s="102"/>
      <c r="L50" s="24"/>
      <c r="M50" s="25" t="s">
        <v>15</v>
      </c>
      <c r="N50" s="45"/>
      <c r="O50" s="20" t="str">
        <f>IFERROR(F25,"")</f>
        <v/>
      </c>
    </row>
    <row r="51" spans="2:15" ht="14.25" customHeight="1" x14ac:dyDescent="0.2">
      <c r="B51" s="103" t="s">
        <v>64</v>
      </c>
      <c r="C51" s="103"/>
      <c r="D51" s="103"/>
      <c r="E51" s="103"/>
      <c r="F51" s="103"/>
      <c r="G51" s="103"/>
      <c r="H51" s="103"/>
      <c r="L51" s="24"/>
      <c r="M51" s="26"/>
      <c r="N51" s="1"/>
      <c r="O51" s="21"/>
    </row>
    <row r="52" spans="2:15" ht="14.65" customHeight="1" x14ac:dyDescent="0.2">
      <c r="B52" s="103"/>
      <c r="C52" s="103"/>
      <c r="D52" s="103"/>
      <c r="E52" s="103"/>
      <c r="F52" s="103"/>
      <c r="G52" s="103"/>
      <c r="H52" s="103"/>
      <c r="L52" s="24"/>
      <c r="M52" s="66" t="str">
        <f>IF(O18="","","Result  =")</f>
        <v/>
      </c>
      <c r="N52" s="43"/>
      <c r="O52" s="68" t="str">
        <f>IFERROR(IF(O44="","",IF(O44&lt;=O49,"Affordable","Not Affordable")),"")</f>
        <v/>
      </c>
    </row>
    <row r="53" spans="2:15" ht="20.25" customHeight="1" x14ac:dyDescent="0.2">
      <c r="B53" s="103"/>
      <c r="C53" s="103"/>
      <c r="D53" s="103"/>
      <c r="E53" s="103"/>
      <c r="F53" s="103"/>
      <c r="G53" s="103"/>
      <c r="H53" s="103"/>
      <c r="L53" s="27"/>
      <c r="M53" s="67"/>
      <c r="N53" s="44"/>
      <c r="O53" s="69"/>
    </row>
    <row r="54" spans="2:15" ht="14.25" customHeight="1" x14ac:dyDescent="0.2">
      <c r="B54" s="103"/>
      <c r="C54" s="103"/>
      <c r="D54" s="103"/>
      <c r="E54" s="103"/>
      <c r="F54" s="103"/>
      <c r="G54" s="103"/>
      <c r="H54" s="103"/>
    </row>
    <row r="55" spans="2:15" ht="14.25" customHeight="1" x14ac:dyDescent="0.2">
      <c r="I55" s="46"/>
    </row>
    <row r="56" spans="2:15" x14ac:dyDescent="0.2">
      <c r="I56" s="46"/>
    </row>
    <row r="57" spans="2:15" x14ac:dyDescent="0.2">
      <c r="I57" s="46"/>
    </row>
    <row r="58" spans="2:15" x14ac:dyDescent="0.2">
      <c r="I58" s="46"/>
    </row>
    <row r="59" spans="2:15" x14ac:dyDescent="0.2">
      <c r="I59" s="46"/>
    </row>
    <row r="60" spans="2:15" ht="14.25" customHeight="1" x14ac:dyDescent="0.2"/>
    <row r="61" spans="2:15" ht="14.25" customHeight="1" x14ac:dyDescent="0.2"/>
    <row r="62" spans="2:15" ht="14.25" customHeight="1" x14ac:dyDescent="0.2"/>
    <row r="67" ht="14.25" customHeight="1" x14ac:dyDescent="0.2"/>
    <row r="68" ht="14.65" customHeight="1" x14ac:dyDescent="0.2"/>
    <row r="69" ht="14.65" customHeight="1" x14ac:dyDescent="0.2"/>
    <row r="73" ht="22.5" customHeight="1" x14ac:dyDescent="0.2"/>
    <row r="85" spans="2:9" ht="14.25" customHeight="1" x14ac:dyDescent="0.2"/>
    <row r="86" spans="2:9" ht="14.25" customHeight="1" x14ac:dyDescent="0.2"/>
    <row r="90" spans="2:9" ht="26.25" x14ac:dyDescent="0.4">
      <c r="B90" s="30"/>
    </row>
    <row r="91" spans="2:9" x14ac:dyDescent="0.2">
      <c r="B91" s="65"/>
      <c r="C91" s="65"/>
      <c r="D91" s="65"/>
      <c r="E91" s="65"/>
      <c r="F91" s="65"/>
      <c r="G91" s="65"/>
      <c r="H91" s="65"/>
      <c r="I91" s="65"/>
    </row>
    <row r="92" spans="2:9" ht="13.5" customHeight="1" x14ac:dyDescent="0.2">
      <c r="B92" s="65"/>
      <c r="C92" s="65"/>
      <c r="D92" s="65"/>
      <c r="E92" s="65"/>
      <c r="F92" s="65"/>
      <c r="G92" s="65"/>
      <c r="H92" s="65"/>
      <c r="I92" s="65"/>
    </row>
    <row r="93" spans="2:9" ht="18.75" customHeight="1" x14ac:dyDescent="0.2">
      <c r="B93" s="65"/>
      <c r="C93" s="65"/>
      <c r="D93" s="65"/>
      <c r="E93" s="65"/>
      <c r="F93" s="65"/>
      <c r="G93" s="65"/>
      <c r="H93" s="65"/>
      <c r="I93" s="65"/>
    </row>
    <row r="94" spans="2:9" x14ac:dyDescent="0.2">
      <c r="B94" s="65"/>
      <c r="C94" s="65"/>
      <c r="D94" s="65"/>
      <c r="E94" s="65"/>
      <c r="F94" s="65"/>
      <c r="G94" s="65"/>
      <c r="H94" s="65"/>
      <c r="I94" s="65"/>
    </row>
    <row r="95" spans="2:9" ht="58.5" customHeight="1" x14ac:dyDescent="0.2"/>
    <row r="96" spans="2:9" ht="26.25" x14ac:dyDescent="0.4">
      <c r="B96" s="30"/>
    </row>
    <row r="97" spans="2:9" x14ac:dyDescent="0.2">
      <c r="B97" s="65"/>
      <c r="C97" s="65"/>
      <c r="D97" s="65"/>
      <c r="E97" s="65"/>
      <c r="F97" s="65"/>
      <c r="G97" s="65"/>
      <c r="H97" s="65"/>
      <c r="I97" s="65"/>
    </row>
    <row r="98" spans="2:9" ht="13.5" customHeight="1" x14ac:dyDescent="0.2">
      <c r="B98" s="65"/>
      <c r="C98" s="65"/>
      <c r="D98" s="65"/>
      <c r="E98" s="65"/>
      <c r="F98" s="65"/>
      <c r="G98" s="65"/>
      <c r="H98" s="65"/>
      <c r="I98" s="65"/>
    </row>
    <row r="99" spans="2:9" x14ac:dyDescent="0.2">
      <c r="B99" s="65"/>
      <c r="C99" s="65"/>
      <c r="D99" s="65"/>
      <c r="E99" s="65"/>
      <c r="F99" s="65"/>
      <c r="G99" s="65"/>
      <c r="H99" s="65"/>
      <c r="I99" s="65"/>
    </row>
    <row r="100" spans="2:9" x14ac:dyDescent="0.2">
      <c r="B100" s="65"/>
      <c r="C100" s="65"/>
      <c r="D100" s="65"/>
      <c r="E100" s="65"/>
      <c r="F100" s="65"/>
      <c r="G100" s="65"/>
      <c r="H100" s="65"/>
      <c r="I100" s="65"/>
    </row>
    <row r="101" spans="2:9" x14ac:dyDescent="0.2">
      <c r="B101" s="65"/>
      <c r="C101" s="65"/>
      <c r="D101" s="65"/>
      <c r="E101" s="65"/>
      <c r="F101" s="65"/>
      <c r="G101" s="65"/>
      <c r="H101" s="65"/>
      <c r="I101" s="65"/>
    </row>
  </sheetData>
  <sheetProtection selectLockedCells="1"/>
  <mergeCells count="24">
    <mergeCell ref="M24:O24"/>
    <mergeCell ref="B2:I3"/>
    <mergeCell ref="B4:I5"/>
    <mergeCell ref="D6:D7"/>
    <mergeCell ref="B20:F20"/>
    <mergeCell ref="D22:F23"/>
    <mergeCell ref="K2:Q3"/>
    <mergeCell ref="M6:O6"/>
    <mergeCell ref="M18:M19"/>
    <mergeCell ref="O18:O19"/>
    <mergeCell ref="M22:O22"/>
    <mergeCell ref="M23:O23"/>
    <mergeCell ref="B97:I101"/>
    <mergeCell ref="B49:D50"/>
    <mergeCell ref="B42:H48"/>
    <mergeCell ref="M35:M36"/>
    <mergeCell ref="O35:O36"/>
    <mergeCell ref="M41:O41"/>
    <mergeCell ref="M52:M53"/>
    <mergeCell ref="O52:O53"/>
    <mergeCell ref="B91:I94"/>
    <mergeCell ref="B40:F41"/>
    <mergeCell ref="B51:H54"/>
    <mergeCell ref="M40:O40"/>
  </mergeCells>
  <conditionalFormatting sqref="D12:E12">
    <cfRule type="containsText" dxfId="27" priority="4" operator="containsText" text="Payment">
      <formula>NOT(ISERROR(SEARCH("Payment",D12)))</formula>
    </cfRule>
  </conditionalFormatting>
  <conditionalFormatting sqref="D22:F23">
    <cfRule type="containsText" dxfId="26" priority="3" operator="containsText" text="Please complete all required fields.">
      <formula>NOT(ISERROR(SEARCH("Please complete all required fields.",D22)))</formula>
    </cfRule>
  </conditionalFormatting>
  <conditionalFormatting sqref="F12">
    <cfRule type="expression" dxfId="25" priority="6">
      <formula>$D$12&lt;&gt;""</formula>
    </cfRule>
    <cfRule type="expression" dxfId="24" priority="26">
      <formula>$D$12=""</formula>
    </cfRule>
  </conditionalFormatting>
  <conditionalFormatting sqref="K2:Q3">
    <cfRule type="containsText" dxfId="23" priority="2" operator="containsText" text="required">
      <formula>NOT(ISERROR(SEARCH("required",K2)))</formula>
    </cfRule>
  </conditionalFormatting>
  <conditionalFormatting sqref="L5:L19">
    <cfRule type="expression" dxfId="22" priority="23">
      <formula>$O$18="Not Affordable"</formula>
    </cfRule>
    <cfRule type="expression" dxfId="21" priority="27">
      <formula>$O$18= "Affordable"</formula>
    </cfRule>
  </conditionalFormatting>
  <conditionalFormatting sqref="L23:L36">
    <cfRule type="expression" dxfId="20" priority="16">
      <formula>$O$35="Not Affordable"</formula>
    </cfRule>
    <cfRule type="expression" dxfId="19" priority="24">
      <formula>$F$14=""</formula>
    </cfRule>
    <cfRule type="expression" dxfId="18" priority="25">
      <formula>$O$35="Affordable"</formula>
    </cfRule>
  </conditionalFormatting>
  <conditionalFormatting sqref="L40:L53">
    <cfRule type="expression" dxfId="17" priority="7">
      <formula>$O$52="Not Affordable"</formula>
    </cfRule>
    <cfRule type="expression" dxfId="16" priority="8">
      <formula>$O$52="Affordable"</formula>
    </cfRule>
  </conditionalFormatting>
  <conditionalFormatting sqref="M35:N36">
    <cfRule type="cellIs" dxfId="15" priority="13" operator="equal">
      <formula>"Affordable"</formula>
    </cfRule>
    <cfRule type="cellIs" dxfId="14" priority="14" operator="equal">
      <formula>"Not Affordable"</formula>
    </cfRule>
    <cfRule type="cellIs" dxfId="13" priority="15" operator="equal">
      <formula>"Affordable"</formula>
    </cfRule>
  </conditionalFormatting>
  <conditionalFormatting sqref="M18:O19">
    <cfRule type="expression" dxfId="12" priority="17">
      <formula>$O$18="Affordable"</formula>
    </cfRule>
    <cfRule type="expression" dxfId="11" priority="18">
      <formula>$O$18="Not Affordable"</formula>
    </cfRule>
  </conditionalFormatting>
  <conditionalFormatting sqref="M24:O36">
    <cfRule type="expression" dxfId="9" priority="28">
      <formula>$F$14=""</formula>
    </cfRule>
  </conditionalFormatting>
  <conditionalFormatting sqref="M35:O36">
    <cfRule type="expression" dxfId="8" priority="11">
      <formula>$O$35="Affordable"</formula>
    </cfRule>
    <cfRule type="expression" dxfId="7" priority="12">
      <formula>$O$35="Not Affordable"</formula>
    </cfRule>
  </conditionalFormatting>
  <conditionalFormatting sqref="M52:O53">
    <cfRule type="expression" dxfId="6" priority="9">
      <formula>$O$52="Affordable"</formula>
    </cfRule>
    <cfRule type="expression" dxfId="5" priority="10">
      <formula>$O$52="Not Affordable"</formula>
    </cfRule>
  </conditionalFormatting>
  <conditionalFormatting sqref="N8">
    <cfRule type="expression" dxfId="4" priority="20">
      <formula>$F$14=""</formula>
    </cfRule>
  </conditionalFormatting>
  <conditionalFormatting sqref="N13:N14">
    <cfRule type="expression" dxfId="3" priority="19">
      <formula>$F$14=""</formula>
    </cfRule>
  </conditionalFormatting>
  <conditionalFormatting sqref="N42">
    <cfRule type="expression" dxfId="2" priority="22">
      <formula>$F$14=""</formula>
    </cfRule>
  </conditionalFormatting>
  <conditionalFormatting sqref="N47">
    <cfRule type="expression" dxfId="1" priority="21">
      <formula>$F$14=""</formula>
    </cfRule>
  </conditionalFormatting>
  <conditionalFormatting sqref="M23:O23">
    <cfRule type="expression" dxfId="0" priority="1">
      <formula>$F$14=""</formula>
    </cfRule>
  </conditionalFormatting>
  <dataValidations count="2">
    <dataValidation type="list" allowBlank="1" showInputMessage="1" showErrorMessage="1" promptTitle="Select plan year" prompt="Select year" sqref="F8" xr:uid="{819DCCA1-C914-4747-8925-9B1C87A81C2C}">
      <formula1>"2022,2023,2024,2025"</formula1>
    </dataValidation>
    <dataValidation type="list" allowBlank="1" showInputMessage="1" showErrorMessage="1" promptTitle="Select how the employee is paid" prompt="(Hourly/Salary)" sqref="F10" xr:uid="{2D341F69-C276-477D-9965-2B8D22FDCA98}">
      <formula1>"Hourly,Salary"</formula1>
    </dataValidation>
  </dataValidations>
  <pageMargins left="0.75" right="0.75" top="1" bottom="1" header="0.5" footer="0.5"/>
  <pageSetup paperSize="147" orientation="portrait" horizontalDpi="203" verticalDpi="203"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A05D-B9AC-40E8-B7E6-0D85C737A5FB}">
  <dimension ref="A1:E5"/>
  <sheetViews>
    <sheetView showGridLines="0" workbookViewId="0">
      <selection activeCell="B26" sqref="B26"/>
    </sheetView>
  </sheetViews>
  <sheetFormatPr defaultRowHeight="15" x14ac:dyDescent="0.25"/>
  <cols>
    <col min="1" max="1" width="48" customWidth="1"/>
    <col min="2" max="5" width="17.28515625" customWidth="1"/>
  </cols>
  <sheetData>
    <row r="1" spans="1:5" ht="18.75" x14ac:dyDescent="0.3">
      <c r="A1" s="53" t="s">
        <v>61</v>
      </c>
      <c r="B1" s="53"/>
    </row>
    <row r="2" spans="1:5" ht="15.75" x14ac:dyDescent="0.25">
      <c r="A2" s="54" t="s">
        <v>62</v>
      </c>
      <c r="B2" s="55">
        <v>2022</v>
      </c>
      <c r="C2" s="55">
        <v>2023</v>
      </c>
      <c r="D2" s="55">
        <v>2024</v>
      </c>
      <c r="E2" s="55">
        <v>2025</v>
      </c>
    </row>
    <row r="3" spans="1:5" x14ac:dyDescent="0.25">
      <c r="A3" s="56" t="s">
        <v>4</v>
      </c>
      <c r="B3" s="57">
        <v>9.61</v>
      </c>
      <c r="C3" s="58">
        <v>9.1200000000000003E-2</v>
      </c>
      <c r="D3" s="58">
        <v>8.3900000000000002E-2</v>
      </c>
      <c r="E3" s="57">
        <v>9.02</v>
      </c>
    </row>
    <row r="4" spans="1:5" x14ac:dyDescent="0.25">
      <c r="A4" s="56" t="s">
        <v>5</v>
      </c>
      <c r="B4" s="59">
        <v>13590</v>
      </c>
      <c r="C4" s="60">
        <v>14580</v>
      </c>
      <c r="D4" s="61">
        <v>15060</v>
      </c>
      <c r="E4" s="59">
        <v>15650</v>
      </c>
    </row>
    <row r="5" spans="1:5" x14ac:dyDescent="0.25">
      <c r="A5" s="56" t="s">
        <v>6</v>
      </c>
      <c r="B5" s="59">
        <f>B4/12</f>
        <v>1132.5</v>
      </c>
      <c r="C5" s="60">
        <f>C4/12</f>
        <v>1215</v>
      </c>
      <c r="D5" s="61">
        <f>D4/12</f>
        <v>1255</v>
      </c>
      <c r="E5" s="59">
        <f>E4/12</f>
        <v>1304.1666666666667</v>
      </c>
    </row>
  </sheetData>
  <sheetProtection algorithmName="SHA-512" hashValue="AD/GRdXOTz1rHeJRtQZT61XnoVjN6suftQSP72w7az5hv18/mFkPChz0xTFVciOS5/mOJop/aV34dlKeQ+keIA==" saltValue="LpmQQT5k+yIhUSJyJXdXtg==" spinCount="100000" sheet="1" objects="1" scenarios="1"/>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Calculator Overview</vt:lpstr>
      <vt:lpstr>Input &amp; Results</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Heather Kochanowicz</cp:lastModifiedBy>
  <dcterms:created xsi:type="dcterms:W3CDTF">2025-11-09T19:08:10Z</dcterms:created>
  <dcterms:modified xsi:type="dcterms:W3CDTF">2025-12-15T14:45:48Z</dcterms:modified>
</cp:coreProperties>
</file>